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80" windowHeight="1170" activeTab="0"/>
  </bookViews>
  <sheets>
    <sheet name="01.04.2018-2019 " sheetId="1" r:id="rId1"/>
    <sheet name="01.07.2018-19" sheetId="2" r:id="rId2"/>
    <sheet name="01.10.2018-19 " sheetId="3" r:id="rId3"/>
  </sheets>
  <definedNames>
    <definedName name="_xlnm.Print_Titles" localSheetId="0">'01.04.2018-2019 '!$8:$9</definedName>
    <definedName name="_xlnm.Print_Titles" localSheetId="1">'01.07.2018-19'!$8:$9</definedName>
    <definedName name="_xlnm.Print_Titles" localSheetId="2">'01.10.2018-19 '!$8:$9</definedName>
    <definedName name="_xlnm.Print_Area" localSheetId="0">'01.04.2018-2019 '!$B$1:$M$126</definedName>
    <definedName name="_xlnm.Print_Area" localSheetId="1">'01.07.2018-19'!$B$1:$M$127</definedName>
    <definedName name="_xlnm.Print_Area" localSheetId="2">'01.10.2018-19 '!$B$1:$M$128</definedName>
  </definedNames>
  <calcPr fullCalcOnLoad="1"/>
</workbook>
</file>

<file path=xl/sharedStrings.xml><?xml version="1.0" encoding="utf-8"?>
<sst xmlns="http://schemas.openxmlformats.org/spreadsheetml/2006/main" count="1123" uniqueCount="249">
  <si>
    <t>Финансовое управление администрации городского округа Кинешма</t>
  </si>
  <si>
    <t>Единица измерения: руб.</t>
  </si>
  <si>
    <t/>
  </si>
  <si>
    <t>Наименование показателя</t>
  </si>
  <si>
    <t>Код</t>
  </si>
  <si>
    <t>00010000000000000000</t>
  </si>
  <si>
    <t xml:space="preserve">      НАЛОГОВЫЕ И НЕНАЛОГОВЫЕ ДОХОДЫ</t>
  </si>
  <si>
    <t>00010102000000000000</t>
  </si>
  <si>
    <t>00010102010000000000</t>
  </si>
  <si>
    <t xml:space="preserve">            </t>
  </si>
  <si>
    <t>00010102010010000110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</si>
  <si>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</si>
  <si>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</si>
  <si>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</si>
  <si>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</si>
  <si>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00010102010012100110</t>
  </si>
  <si>
    <t>00010102010013000110</t>
  </si>
  <si>
    <t>00010102010014000110</t>
  </si>
  <si>
    <t>00010102020000000000</t>
  </si>
  <si>
    <t>00010102020010000110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</si>
  <si>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</si>
  <si>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</si>
  <si>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00010102020011000110</t>
  </si>
  <si>
    <t>00010102020012100110</t>
  </si>
  <si>
    <t>00010102020013000110</t>
  </si>
  <si>
    <t>00010102030000000000</t>
  </si>
  <si>
    <t>00010102030010000110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</si>
  <si>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</si>
  <si>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</si>
  <si>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</si>
  <si>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</si>
  <si>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00010102030012100110</t>
  </si>
  <si>
    <t>00010102030013000110</t>
  </si>
  <si>
    <t>00010102030014000110</t>
  </si>
  <si>
    <t>00010102040000000000</t>
  </si>
  <si>
    <t>00010102040010000110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</si>
  <si>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</si>
  <si>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</si>
  <si>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00010102040011000110</t>
  </si>
  <si>
    <t xml:space="preserve">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</si>
  <si>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00010302000000000000</t>
  </si>
  <si>
    <t>00010500000000000000</t>
  </si>
  <si>
    <t>00010502000000000000</t>
  </si>
  <si>
    <t>00010502010000000000</t>
  </si>
  <si>
    <t>00010502010020000110</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</si>
  <si>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</si>
  <si>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t>
  </si>
  <si>
    <t>00010502010021000110</t>
  </si>
  <si>
    <t>00010502010022100110</t>
  </si>
  <si>
    <t>00010502010023000110</t>
  </si>
  <si>
    <t>00010502020000000000</t>
  </si>
  <si>
    <t>00010502020020000110</t>
  </si>
  <si>
    <t xml:space="preserve">              Единый налог на вмененный доход для отдельных видов деятельности (за налоговые периоды, истекшие до 1 января 2011 года)</t>
  </si>
  <si>
    <t>00010502020022100110</t>
  </si>
  <si>
    <t xml:space="preserve">                Единый налог на вмененный доход для отдельных видов деятельности (за налоговые периоды, истекшие до 1 января 2011 года)</t>
  </si>
  <si>
    <t>00010503000000000000</t>
  </si>
  <si>
    <t>00010503010000000000</t>
  </si>
  <si>
    <t>00010503010010000110</t>
  </si>
  <si>
    <t xml:space="preserve">              Единый сельскохозяйственный налог</t>
  </si>
  <si>
    <t xml:space="preserve">                Единый сельскохозяйственный налог</t>
  </si>
  <si>
    <t>00010504000000000000</t>
  </si>
  <si>
    <t>00010504010000000000</t>
  </si>
  <si>
    <t>00010504010020000110</t>
  </si>
  <si>
    <t xml:space="preserve">              Налог, взимаемый в связи с применением патентной системы налогообложения, зачисляемый в бюджеты городских округов</t>
  </si>
  <si>
    <t xml:space="preserve">                Налог, взимаемый в связи с применением патентной системы налогообложения, зачисляемый в бюджеты городских округов</t>
  </si>
  <si>
    <t>00010504010021000110</t>
  </si>
  <si>
    <t>00010504010022100110</t>
  </si>
  <si>
    <t>00010600000000000000</t>
  </si>
  <si>
    <t>00010601000000000000</t>
  </si>
  <si>
    <t>00010606032040000110</t>
  </si>
  <si>
    <t>00010606042040000110</t>
  </si>
  <si>
    <t>00010800000000000000</t>
  </si>
  <si>
    <t>00010803000000000000</t>
  </si>
  <si>
    <t xml:space="preserve">          Государственная пошлина по делам, рассматриваемым в судах общей юрисдикции, мировыми судьями</t>
  </si>
  <si>
    <t>00010803010000000000</t>
  </si>
  <si>
    <t>00010803010010000110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</si>
  <si>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</si>
  <si>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</si>
  <si>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00010803010011000110</t>
  </si>
  <si>
    <t xml:space="preserve">                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</si>
  <si>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00010807000000000000</t>
  </si>
  <si>
    <t xml:space="preserve">          Государственная пошлина за выдачу разрешения на установку рекламной конструкции</t>
  </si>
  <si>
    <t>00010807150000000000</t>
  </si>
  <si>
    <t>00010807150010000110</t>
  </si>
  <si>
    <t xml:space="preserve">              Государственная пошлина за выдачу разрешения на установку рекламной конструкции</t>
  </si>
  <si>
    <t xml:space="preserve">                Государственная пошлина за выдачу разрешения на установку рекламной конструкции</t>
  </si>
  <si>
    <t>00010900000000000000</t>
  </si>
  <si>
    <t>00010907032000000000</t>
  </si>
  <si>
    <t>00010907032040000110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</si>
  <si>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</si>
  <si>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00010907032041000110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</si>
  <si>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</si>
  <si>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00011100000000000000</t>
  </si>
  <si>
    <t>00011105012040000120</t>
  </si>
  <si>
    <t>00011105034040000120</t>
  </si>
  <si>
    <t>00011107000000000000</t>
  </si>
  <si>
    <t>00011107014000000000</t>
  </si>
  <si>
    <t>00011107014040000120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</si>
  <si>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</si>
  <si>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</si>
  <si>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00011109000000000000</t>
  </si>
  <si>
    <t>00011200000000000000</t>
  </si>
  <si>
    <t>00011201010000000000</t>
  </si>
  <si>
    <t>00011201010010000120</t>
  </si>
  <si>
    <t xml:space="preserve">              Плата за выбросы загрязняющих веществ в атмосферный воздух стационарными объектами</t>
  </si>
  <si>
    <t xml:space="preserve">                Плата за выбросы загрязняющих веществ в атмосферный воздух стационарными объектами</t>
  </si>
  <si>
    <t>00011201010016000120</t>
  </si>
  <si>
    <t>00011201020000000000</t>
  </si>
  <si>
    <t>00011201020010000120</t>
  </si>
  <si>
    <t xml:space="preserve">              Плата за выбросы загрязняющих веществ в атмосферный воздух передвижными объектами</t>
  </si>
  <si>
    <t>00011201020016000120</t>
  </si>
  <si>
    <t xml:space="preserve">                Плата за выбросы загрязняющих веществ в атмосферный воздух передвижными объектами</t>
  </si>
  <si>
    <t>00011201030000000000</t>
  </si>
  <si>
    <t>00011201030010000120</t>
  </si>
  <si>
    <t xml:space="preserve">              Плата за сбросы загрязняющих веществ в водные объекты</t>
  </si>
  <si>
    <t xml:space="preserve">                Плата за сбросы загрязняющих веществ в водные объекты</t>
  </si>
  <si>
    <t>00011201030016000120</t>
  </si>
  <si>
    <t xml:space="preserve">                Плата за выбросы загрязняющих веществ в водные объекты</t>
  </si>
  <si>
    <t>00011201040000000000</t>
  </si>
  <si>
    <t>00011201040010000120</t>
  </si>
  <si>
    <t xml:space="preserve">              Плата за размещение отходов производства и потребления</t>
  </si>
  <si>
    <t xml:space="preserve">                Плата за размещение отходов производства и потребления</t>
  </si>
  <si>
    <t>00011201040016000120</t>
  </si>
  <si>
    <t xml:space="preserve">                Плата за размещение отходов прозводства и потребления</t>
  </si>
  <si>
    <t>00011300000000000000</t>
  </si>
  <si>
    <t>00011301000000000000</t>
  </si>
  <si>
    <t>00011301994000000000</t>
  </si>
  <si>
    <t>00011400000000000000</t>
  </si>
  <si>
    <t xml:space="preserve">        ДОХОДЫ ОТ ПРОДАЖИ МАТЕРИАЛЬНЫХ И НЕМАТЕРИАЛЬНЫХ АКТИВОВ</t>
  </si>
  <si>
    <t>00011402000000000000</t>
  </si>
  <si>
    <t>00011406000000000000</t>
  </si>
  <si>
    <t>00011600000000000000</t>
  </si>
  <si>
    <t xml:space="preserve">        ШТРАФЫ, САНКЦИИ, ВОЗМЕЩЕНИЕ УЩЕРБА</t>
  </si>
  <si>
    <t>00011700000000000000</t>
  </si>
  <si>
    <t xml:space="preserve">        ПРОЧИЕ НЕНАЛОГОВЫЕ ДОХОДЫ</t>
  </si>
  <si>
    <t>00011705040040002180</t>
  </si>
  <si>
    <t>00011705040040003180</t>
  </si>
  <si>
    <t>00011705040040004180</t>
  </si>
  <si>
    <t xml:space="preserve">                Прочие неналоговые доходы бюджетов городских округов</t>
  </si>
  <si>
    <t>00011705040040005180</t>
  </si>
  <si>
    <t>00011705040040006180</t>
  </si>
  <si>
    <t>00020000000000000000</t>
  </si>
  <si>
    <t xml:space="preserve">      БЕЗВОЗМЕЗДНЫЕ ПОСТУПЛЕНИЯ</t>
  </si>
  <si>
    <t xml:space="preserve">            Дотации на выравнивание бюджетной обеспеченности</t>
  </si>
  <si>
    <t xml:space="preserve">              Дотации бюджетам городских округов на выравнивание бюджетной обеспеченности</t>
  </si>
  <si>
    <t xml:space="preserve">                Дотации бюджетам городских округов на выравнивание бюджетной обеспеченности</t>
  </si>
  <si>
    <t>00020215000000000000</t>
  </si>
  <si>
    <t>00020215001000000000</t>
  </si>
  <si>
    <t>00020215001040000151</t>
  </si>
  <si>
    <t>00020229000000000000</t>
  </si>
  <si>
    <t>00020229999040000151</t>
  </si>
  <si>
    <t>00021900000000000000</t>
  </si>
  <si>
    <t>ИТОГО ДОХОДОВ</t>
  </si>
  <si>
    <t>Отклонение исполнения (2018-2017)</t>
  </si>
  <si>
    <t>Причины</t>
  </si>
  <si>
    <t>Аренда земли</t>
  </si>
  <si>
    <t>Аренда имущества</t>
  </si>
  <si>
    <t>Найм муниципальных помещений</t>
  </si>
  <si>
    <t>Субсидии</t>
  </si>
  <si>
    <t xml:space="preserve">Дотации </t>
  </si>
  <si>
    <t>Субвенции</t>
  </si>
  <si>
    <t>Возвраты остатков МБТ прошлых лет</t>
  </si>
  <si>
    <t>НДФЛ</t>
  </si>
  <si>
    <t>АКЦИЗЫ</t>
  </si>
  <si>
    <t>НАЛОГИ НА СОВОКУПНЫЙ ДОХОД</t>
  </si>
  <si>
    <t>НАЛОГИ НА ИМУЩЕСТВО</t>
  </si>
  <si>
    <t>ГОСУДАРСТВЕННАЯ ПОШЛИНА</t>
  </si>
  <si>
    <t>ПЛАТЕЖИ ПРИ ПОЛЬЗОВАНИИ ПРИРОДНЫМИ РЕСУРСАМИ</t>
  </si>
  <si>
    <t>ДОХОДЫ ОТ ОКАЗАНИЯ ПЛАТНЫХ УСЛУГ (РАБОТ) И КОМПЕНСАЦИИ ЗАТРАТ ГОСУДАРСТВА</t>
  </si>
  <si>
    <t>Платежи от МУПов</t>
  </si>
  <si>
    <t>ЕНВД</t>
  </si>
  <si>
    <t>ЕСХН</t>
  </si>
  <si>
    <t>ПСН</t>
  </si>
  <si>
    <t>Налог на имущество физических лиц</t>
  </si>
  <si>
    <t>Земельный налог с организаций</t>
  </si>
  <si>
    <t xml:space="preserve">Земельный налог с физических лиц </t>
  </si>
  <si>
    <t>Доходы от компенсации затрат государства</t>
  </si>
  <si>
    <t>Доходы от оказания платных услуг (работ)</t>
  </si>
  <si>
    <t>Доходы от реализации имущества и квартир</t>
  </si>
  <si>
    <t>Доходы от продажи земельных участков</t>
  </si>
  <si>
    <t>Невыясненные поступления</t>
  </si>
  <si>
    <t>Иные МБТ</t>
  </si>
  <si>
    <t>% от годовой суммы поступлений</t>
  </si>
  <si>
    <t>00020230000000000151</t>
  </si>
  <si>
    <t>00020220000000000151</t>
  </si>
  <si>
    <t>НАЛОГОВЫЕ ДОХОДЫ</t>
  </si>
  <si>
    <t>НЕНАЛОГОВЫЕ ДОХОДЫ</t>
  </si>
  <si>
    <t xml:space="preserve">                Плата за предоставление торгового места</t>
  </si>
  <si>
    <t xml:space="preserve">                Плата по договорам на размещение нестационарного объекта для осуществления торговли и оказания услуг</t>
  </si>
  <si>
    <t xml:space="preserve">                Взносы от погашения ипотечных кредитов </t>
  </si>
  <si>
    <t xml:space="preserve">                Плата по договорам на установку и эксплуатацию рекламной конструкции</t>
  </si>
  <si>
    <t>ДОХОДЫ ОТ ИСПОЛЬЗОВАНИЯ ИМУЩЕСТВА</t>
  </si>
  <si>
    <t>ОТМЕНЕННЫЕ НАЛОГИ, СБОРЫ И ИНЫЕ ОБЯЗАТЕЛЬНЫЕ ПЛАТЕЖИ</t>
  </si>
  <si>
    <t>С 2018 года на данный КБК зачисляются возвраты ФСС</t>
  </si>
  <si>
    <t>Досрочное погашение суммы долга по ипотеке 147 тыс. рублей в сентябре 2018 года. В 2019 году поступления по данному КБК в проекте будут скорректированы в сторону снижения</t>
  </si>
  <si>
    <t>% испол-нения</t>
  </si>
  <si>
    <t>Сумма неисполнения(-) и перевыполнения (+), рублей</t>
  </si>
  <si>
    <t xml:space="preserve">План </t>
  </si>
  <si>
    <t xml:space="preserve">Исполнение за год </t>
  </si>
  <si>
    <t>Продажа энергосетевого комплекса в январе 2019 года</t>
  </si>
  <si>
    <t>Часть участков, на которые заявки были поданы в декабре 2018 года , были проданы в январе 2019 (план поступлений в 2018 году уже был выполнен)</t>
  </si>
  <si>
    <t>Дотация на сбалансированность в 2019 году с января распределена помесячно, а в 2018 году была выделена в апреле и поступила общей суммой.</t>
  </si>
  <si>
    <t>Отток предпринимателей в 2018 году. Поступления за 4 квартал 2018 соответствуют поступлениям за 3 квартал 2018 года</t>
  </si>
  <si>
    <t>Расторжение в 2018 году части договоров и переход на договоры безвозмездного пользования</t>
  </si>
  <si>
    <t>Срок уплаты - до 10 мая года, следующего за отчетным.</t>
  </si>
  <si>
    <t>Перечисляются на счет во временном распоряжении с 2018 года, в бюджете не отражаются</t>
  </si>
  <si>
    <t>ОБУЗ "Кинешемская ЦРБ" перечислила НДФЛ в декабре 2018 (а в январе 2018 - за декабрь 2017)</t>
  </si>
  <si>
    <t>Увеличение дифференцированного норматива, рост налоговых ставок акцизов на бензин и дизельное топливо с 01.01.2019</t>
  </si>
  <si>
    <t>Срок уплаты по некоторым договорам за 2019 год - в сумме годового платежа до 15.01.2019.В 2018 году было расторгнуто 24 договора аренды земельных участков с последующим перезаключением договоров на установку нестационарных объектов</t>
  </si>
  <si>
    <t>Поступили субсидии на доведение ЗП работникам культуры</t>
  </si>
  <si>
    <t>Сравнительный анализ поступлений на 01.04.2018-2019</t>
  </si>
  <si>
    <t>Исполнение на 01.04.</t>
  </si>
  <si>
    <t>Рост платы за найм с 01.05.2018; взимание платы за найм с общежитий</t>
  </si>
  <si>
    <t>С 2018 года возвраты ФСС перечисляются на другой КБК</t>
  </si>
  <si>
    <t>В 2018 году оплату произвел ООО "Параллакс" в сумме 960,0 тыс. рублей (задолженность). ООО "Проект -2002" проплатил в 2018 году 453,0 тыс. рублей, в 2019 году - 264 тыс. рублей.</t>
  </si>
  <si>
    <t>Изменение сроков внесения платы по некоторым договорам на поквартальные платежи</t>
  </si>
  <si>
    <t>Срок внесения платы за НВОС - до 01.03.2019. В 2019 году поступила плата от ООО "Ивановский мусоросортировочный завод" - 203,0 тыс. рублей и ООО "Полигон ТКО" - 101,0 тыс. рублей (в бюджет г.о. Кинешма)</t>
  </si>
  <si>
    <t xml:space="preserve">В 2019 году поступила сумма 398 тыс. рублей от нефтебазы АО "Газпромнефть-Терминал" </t>
  </si>
  <si>
    <t>От ООО "Кинешма-медиа" поступило на 40,0 тыс. больше, чем в 2018 году (в том числе 15.03. и 22.03. по 13,7 тыс. рублей)</t>
  </si>
  <si>
    <t>Срок уплаты - до 10 мая года, следующего за отчетным. Прибыль МУП "Городские кладбища" и МУП "МУК" выше, чем в 2018 году</t>
  </si>
  <si>
    <t>Продажа энергосетевого комплекса в январе 2019 года, а также 3 объекта собственности продано в марте</t>
  </si>
  <si>
    <t>Плата за право заключения договорв на установку и эксплуатацию рекламных конструкций</t>
  </si>
  <si>
    <t>Рост поступлений от ЗАО "Электроконтакт", ООО "ДХЗ-производство", ООО ТК "Томна", а также от ряда бюджетных организаций. Снижение поступлений от АО "Поликор, ООО "КейЭйСи", ОБУЗ "Кинешемская ЦРБ", АО "КПТФ"</t>
  </si>
  <si>
    <t>Изменение сроков внесения платы по некоторым договорам на поквартальные платежи. Наличие перерасчетов в 2018 году по причине переплат 2017 года</t>
  </si>
  <si>
    <t>В 2019 году поступила сумма 398 тыс. рублей от нефтебазы АО "Газпромнефть-Терминал" ; рост тарифов на оказание платных услуг с 2019 года.</t>
  </si>
  <si>
    <t>Поступила плата за право заключения договоров по 3 лотам</t>
  </si>
  <si>
    <t>Сравнительный анализ поступлений на 01.07.2018-2019</t>
  </si>
  <si>
    <t>Исполнение на 01.07.</t>
  </si>
  <si>
    <t>Иные МБТ, поступления от фондов, негосударственных организаций и проч.</t>
  </si>
  <si>
    <t>В 2018 году поступали возвраты субсидии от МУП "АДС"</t>
  </si>
  <si>
    <t>Грант в 2019 году "Мы - лучи одного солнца"</t>
  </si>
  <si>
    <t>Снижение поступлений от ООО "Паралакс" (в 2018 году гасили задолженность) и МУ УГХ (причина неизвестна)</t>
  </si>
  <si>
    <t>Срок внесения платы за НВОС - до 01.03.2019. В 2019 году поступила плата от ООО "Ивановский мусоросортировочный завод" - 203,0 тыс. рублей и ООО "Полигон ТКО" - 101,0 тыс. рублей, ООО "ТеплоЭнерго - 48,0 тыс. рублей,  МИП "Кинешма" 36,0 тыс. руб. (в бюджет г.о. Кинешма по нормативу 55%)</t>
  </si>
  <si>
    <t>От ООО "Кинешма-медиа" поступило на 79,0 тыс. больше, чем в 2018 году; поступление в 2019 году платы в сумме 364 тыс. рублей от ООО "Бриз". От ООО "Рекламные конструкции" поступило на 58 тыс. рублей больше в 2019 году</t>
  </si>
  <si>
    <t>Срок уплаты по некоторым договорам за 2019 год - в сумме годового платежа до 15.01.2019.В 2018 году было расторгнуто 24 договора аренды земельных участков с последующим перезаключением договоров на установку нестационарных объектов, например от Птицефабрики и Кинешемского ХК поступило в результате на 140 тыс. рублей больше. МУП МУК заплатили годовую сумму за 2019 год</t>
  </si>
  <si>
    <t>Продажа энергосетевого комплекса в январе 2019 года, а также 3 объекта собственности продано в марте. В июле поступили средства от продажи нежилого помещения по адресу ул. Островского, д. 6</t>
  </si>
  <si>
    <t>Отклонение исполнения (2019-2018)</t>
  </si>
  <si>
    <t>Некоторые крупные плательщики переоценили ЗУ. Ожидаются потери!</t>
  </si>
  <si>
    <t>Часть участков, на которые заявки были поданы в декабре 2018 года , были проданы в январе 2019 (план поступлений в 2018 году уже был выполнен). Высокий спрос на землю, вероятно, вызван ожиданием переоценки ЗУ и роста цен (должна быть переоценка в 2019 году)</t>
  </si>
  <si>
    <t>Прирост почти по всем крупным плательщикам, кроме ОБУЗ "Кинешемская ЦРБ" и АО "Поликор". По бюджетным учреждениям местного бюджета прирост незначительный</t>
  </si>
  <si>
    <t>Сравнительный анализ поступлений на 01.10.2018-2019</t>
  </si>
  <si>
    <t>Исполнение на 01.10.</t>
  </si>
  <si>
    <t>Применение к-та 0,1 к налоговой базе в 2019 году и более ранняя рассылка уведомлений (в 2019 году начали платить за 2018 год раньше, чем в 2018 за 2017). Большая часть поступлений уже прошла в сентябре 2019 года</t>
  </si>
  <si>
    <t>Некоторые крупные плательщики переоценили ЗУ. Ожидаются потери! Сумма поступлений по сравнению с аналогичным периодом 2018 года больше по причине более ранней рассылки уведомлений.</t>
  </si>
  <si>
    <t>Наличие отрицательных перерасчетов в 2018 году по причине переплат 2017 года</t>
  </si>
  <si>
    <t>Поступления от фондов, негосударственных организаций и проч.</t>
  </si>
  <si>
    <t>Грант в 2019 году "Мы - лучи одного солнца", средства ТОС и спонсоров в рамках инициативного бюджетирования</t>
  </si>
  <si>
    <t>В 2019 году рост в том числе за счет: ООО "Возрождение", ООО "ВИРТУС", МУП "МУК", ОАО "Кинешемский хлебокомбинат", ОАО "Птицефабрика кинешемская" и проч.</t>
  </si>
  <si>
    <t>От ООО "Кинешма-медиа" поступило на 84,0 тыс. больше, чем в 2018 году; поступление в 2019 году платы в сумме 472 тыс. рублей от ООО "Бриз" (правопреемники ООО "Волжская реклама"). От ООО "Рекламные конструкции" поступило на 58 тыс. рублей больше в 2019 году</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</si>
</sst>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46">
    <font>
      <sz val="11"/>
      <name val="Calibri"/>
      <family val="2"/>
    </font>
    <font>
      <b/>
      <sz val="11"/>
      <name val="Calibri"/>
      <family val="2"/>
    </font>
    <font>
      <i/>
      <sz val="11"/>
      <name val="Calibri"/>
      <family val="2"/>
    </font>
    <font>
      <b/>
      <i/>
      <sz val="11"/>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5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right style="thin"/>
      <top style="thin"/>
      <bottom>
        <color indexed="63"/>
      </bottom>
    </border>
    <border>
      <left style="thin"/>
      <right style="thin"/>
      <top style="thin"/>
      <bottom style="thin"/>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medium"/>
      <top style="medium"/>
      <bottom style="medium"/>
    </border>
    <border>
      <left style="medium"/>
      <right>
        <color indexed="63"/>
      </right>
      <top style="medium"/>
      <bottom>
        <color indexed="63"/>
      </bottom>
    </border>
    <border>
      <left style="medium"/>
      <right>
        <color indexed="63"/>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color indexed="63"/>
      </top>
      <bottom style="thin">
        <color rgb="FF000000"/>
      </bottom>
    </border>
    <border>
      <left style="thin">
        <color rgb="FF000000"/>
      </left>
      <right style="medium"/>
      <top style="thin">
        <color rgb="FF000000"/>
      </top>
      <bottom style="thin">
        <color rgb="FF000000"/>
      </bottom>
    </border>
    <border>
      <left style="thin">
        <color rgb="FF000000"/>
      </left>
      <right style="medium"/>
      <top style="thin">
        <color rgb="FF000000"/>
      </top>
      <bottom>
        <color indexed="63"/>
      </bottom>
    </border>
    <border>
      <left style="medium"/>
      <right>
        <color indexed="63"/>
      </right>
      <top>
        <color indexed="63"/>
      </top>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thin"/>
      <right>
        <color indexed="63"/>
      </right>
      <top style="thin"/>
      <bottom style="medium"/>
    </border>
    <border>
      <left>
        <color indexed="63"/>
      </left>
      <right style="thin">
        <color rgb="FF000000"/>
      </right>
      <top style="thin">
        <color rgb="FF000000"/>
      </top>
      <bottom>
        <color indexed="63"/>
      </bottom>
    </border>
    <border>
      <left>
        <color indexed="63"/>
      </left>
      <right style="thin">
        <color rgb="FF000000"/>
      </right>
      <top style="thin">
        <color rgb="FF000000"/>
      </top>
      <bottom style="mediu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medium"/>
      <bottom>
        <color indexed="63"/>
      </bottom>
    </border>
    <border>
      <left style="thin">
        <color rgb="FF000000"/>
      </left>
      <right>
        <color indexed="63"/>
      </right>
      <top style="thin">
        <color rgb="FF000000"/>
      </top>
      <bottom>
        <color indexed="63"/>
      </bottom>
    </border>
    <border>
      <left style="thin">
        <color rgb="FF000000"/>
      </left>
      <right style="thin">
        <color rgb="FF000000"/>
      </right>
      <top style="medium"/>
      <bottom style="thin"/>
    </border>
    <border>
      <left style="thin">
        <color rgb="FF000000"/>
      </left>
      <right style="thin">
        <color rgb="FF000000"/>
      </right>
      <top style="thin"/>
      <bottom>
        <color indexed="63"/>
      </bottom>
    </border>
    <border>
      <left style="thin">
        <color rgb="FF000000"/>
      </left>
      <right style="thin">
        <color rgb="FF000000"/>
      </right>
      <top>
        <color indexed="63"/>
      </top>
      <bottom style="medium"/>
    </border>
    <border>
      <left style="thin">
        <color rgb="FF000000"/>
      </left>
      <right>
        <color indexed="63"/>
      </right>
      <top>
        <color indexed="63"/>
      </top>
      <bottom style="thin">
        <color rgb="FF000000"/>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20" borderId="0">
      <alignment/>
      <protection/>
    </xf>
    <xf numFmtId="0" fontId="27" fillId="0" borderId="0">
      <alignment horizontal="left" wrapText="1"/>
      <protection/>
    </xf>
    <xf numFmtId="0" fontId="28" fillId="0" borderId="0">
      <alignment horizontal="center" wrapText="1"/>
      <protection/>
    </xf>
    <xf numFmtId="0" fontId="28" fillId="0" borderId="0">
      <alignment horizontal="center"/>
      <protection/>
    </xf>
    <xf numFmtId="0" fontId="27" fillId="0" borderId="0">
      <alignment horizontal="right"/>
      <protection/>
    </xf>
    <xf numFmtId="0" fontId="27" fillId="20" borderId="1">
      <alignment/>
      <protection/>
    </xf>
    <xf numFmtId="0" fontId="27" fillId="0" borderId="2">
      <alignment horizontal="center" vertical="center" wrapText="1"/>
      <protection/>
    </xf>
    <xf numFmtId="0" fontId="27" fillId="20" borderId="3">
      <alignment/>
      <protection/>
    </xf>
    <xf numFmtId="49" fontId="27" fillId="0" borderId="2">
      <alignment horizontal="center" vertical="top" shrinkToFit="1"/>
      <protection/>
    </xf>
    <xf numFmtId="0" fontId="27" fillId="0" borderId="2">
      <alignment horizontal="center" vertical="top" wrapText="1"/>
      <protection/>
    </xf>
    <xf numFmtId="4" fontId="27" fillId="0" borderId="2">
      <alignment horizontal="right" vertical="top" shrinkToFit="1"/>
      <protection/>
    </xf>
    <xf numFmtId="10" fontId="27" fillId="0" borderId="2">
      <alignment horizontal="center" vertical="top" shrinkToFit="1"/>
      <protection/>
    </xf>
    <xf numFmtId="0" fontId="27" fillId="20" borderId="4">
      <alignment/>
      <protection/>
    </xf>
    <xf numFmtId="49" fontId="29" fillId="0" borderId="2">
      <alignment horizontal="left" vertical="top" shrinkToFit="1"/>
      <protection/>
    </xf>
    <xf numFmtId="4" fontId="29" fillId="21" borderId="2">
      <alignment horizontal="right" vertical="top" shrinkToFit="1"/>
      <protection/>
    </xf>
    <xf numFmtId="10" fontId="29" fillId="21" borderId="2">
      <alignment horizontal="center" vertical="top" shrinkToFit="1"/>
      <protection/>
    </xf>
    <xf numFmtId="0" fontId="27" fillId="0" borderId="0">
      <alignment/>
      <protection/>
    </xf>
    <xf numFmtId="0" fontId="27" fillId="20" borderId="1">
      <alignment horizontal="left"/>
      <protection/>
    </xf>
    <xf numFmtId="0" fontId="27" fillId="0" borderId="2">
      <alignment horizontal="left" vertical="top" wrapText="1"/>
      <protection/>
    </xf>
    <xf numFmtId="4" fontId="29" fillId="22" borderId="2">
      <alignment horizontal="right" vertical="top" shrinkToFit="1"/>
      <protection/>
    </xf>
    <xf numFmtId="10" fontId="29" fillId="22" borderId="2">
      <alignment horizontal="center" vertical="top" shrinkToFit="1"/>
      <protection/>
    </xf>
    <xf numFmtId="0" fontId="27" fillId="20" borderId="3">
      <alignment horizontal="left"/>
      <protection/>
    </xf>
    <xf numFmtId="0" fontId="27" fillId="20" borderId="4">
      <alignment horizontal="left"/>
      <protection/>
    </xf>
    <xf numFmtId="0" fontId="27" fillId="20" borderId="0">
      <alignment horizontal="left"/>
      <protection/>
    </xf>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0" fillId="29" borderId="5" applyNumberFormat="0" applyAlignment="0" applyProtection="0"/>
    <xf numFmtId="0" fontId="31" fillId="30" borderId="6" applyNumberFormat="0" applyAlignment="0" applyProtection="0"/>
    <xf numFmtId="0" fontId="32" fillId="30" borderId="5"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7" applyNumberFormat="0" applyFill="0" applyAlignment="0" applyProtection="0"/>
    <xf numFmtId="0" fontId="34" fillId="0" borderId="8" applyNumberFormat="0" applyFill="0" applyAlignment="0" applyProtection="0"/>
    <xf numFmtId="0" fontId="35" fillId="0" borderId="9" applyNumberFormat="0" applyFill="0" applyAlignment="0" applyProtection="0"/>
    <xf numFmtId="0" fontId="35" fillId="0" borderId="0" applyNumberFormat="0" applyFill="0" applyBorder="0" applyAlignment="0" applyProtection="0"/>
    <xf numFmtId="0" fontId="36" fillId="0" borderId="10" applyNumberFormat="0" applyFill="0" applyAlignment="0" applyProtection="0"/>
    <xf numFmtId="0" fontId="37" fillId="31" borderId="11" applyNumberFormat="0" applyAlignment="0" applyProtection="0"/>
    <xf numFmtId="0" fontId="38" fillId="0" borderId="0" applyNumberFormat="0" applyFill="0" applyBorder="0" applyAlignment="0" applyProtection="0"/>
    <xf numFmtId="0" fontId="39" fillId="32" borderId="0" applyNumberFormat="0" applyBorder="0" applyAlignment="0" applyProtection="0"/>
    <xf numFmtId="0" fontId="40" fillId="33" borderId="0" applyNumberFormat="0" applyBorder="0" applyAlignment="0" applyProtection="0"/>
    <xf numFmtId="0" fontId="41" fillId="0" borderId="0" applyNumberFormat="0" applyFill="0" applyBorder="0" applyAlignment="0" applyProtection="0"/>
    <xf numFmtId="0" fontId="0" fillId="34" borderId="12" applyNumberFormat="0" applyFont="0" applyAlignment="0" applyProtection="0"/>
    <xf numFmtId="9" fontId="0" fillId="0" borderId="0" applyFont="0" applyFill="0" applyBorder="0" applyAlignment="0" applyProtection="0"/>
    <xf numFmtId="0" fontId="42" fillId="0" borderId="13"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5" borderId="0" applyNumberFormat="0" applyBorder="0" applyAlignment="0" applyProtection="0"/>
  </cellStyleXfs>
  <cellXfs count="126">
    <xf numFmtId="0" fontId="0" fillId="0" borderId="0" xfId="0" applyFont="1" applyAlignment="1">
      <alignment/>
    </xf>
    <xf numFmtId="0" fontId="0" fillId="36" borderId="0" xfId="0" applyFont="1" applyFill="1" applyAlignment="1" applyProtection="1">
      <alignment horizontal="center" vertical="center"/>
      <protection locked="0"/>
    </xf>
    <xf numFmtId="0" fontId="1" fillId="36" borderId="0" xfId="0" applyFont="1" applyFill="1" applyAlignment="1" applyProtection="1">
      <alignment horizontal="center" vertical="center"/>
      <protection locked="0"/>
    </xf>
    <xf numFmtId="49" fontId="29" fillId="10" borderId="14" xfId="46" applyFont="1" applyFill="1" applyBorder="1" applyAlignment="1" applyProtection="1">
      <alignment horizontal="center" vertical="center" shrinkToFit="1"/>
      <protection/>
    </xf>
    <xf numFmtId="0" fontId="1" fillId="10" borderId="0" xfId="0" applyFont="1" applyFill="1" applyAlignment="1" applyProtection="1">
      <alignment horizontal="center" vertical="center"/>
      <protection locked="0"/>
    </xf>
    <xf numFmtId="43" fontId="29" fillId="37" borderId="2" xfId="87" applyFont="1" applyFill="1" applyBorder="1" applyAlignment="1" applyProtection="1">
      <alignment horizontal="center" vertical="center" shrinkToFit="1"/>
      <protection/>
    </xf>
    <xf numFmtId="0" fontId="1" fillId="37" borderId="0" xfId="0" applyFont="1" applyFill="1" applyAlignment="1" applyProtection="1">
      <alignment horizontal="center" vertical="center"/>
      <protection locked="0"/>
    </xf>
    <xf numFmtId="43" fontId="27" fillId="36" borderId="2" xfId="87" applyFont="1" applyFill="1" applyBorder="1" applyAlignment="1" applyProtection="1">
      <alignment horizontal="center" vertical="center" shrinkToFit="1"/>
      <protection/>
    </xf>
    <xf numFmtId="0" fontId="1" fillId="3" borderId="0" xfId="0" applyFont="1" applyFill="1" applyAlignment="1" applyProtection="1">
      <alignment horizontal="center" vertical="center"/>
      <protection locked="0"/>
    </xf>
    <xf numFmtId="0" fontId="0" fillId="36" borderId="0" xfId="0" applyFont="1" applyFill="1" applyAlignment="1" applyProtection="1">
      <alignment horizontal="left" vertical="center"/>
      <protection locked="0"/>
    </xf>
    <xf numFmtId="4" fontId="29" fillId="3" borderId="15" xfId="57" applyFont="1" applyFill="1" applyBorder="1" applyAlignment="1" applyProtection="1">
      <alignment horizontal="center" vertical="center" shrinkToFit="1"/>
      <protection/>
    </xf>
    <xf numFmtId="0" fontId="0" fillId="38" borderId="0" xfId="0" applyFont="1" applyFill="1" applyAlignment="1" applyProtection="1">
      <alignment horizontal="center" vertical="center"/>
      <protection locked="0"/>
    </xf>
    <xf numFmtId="0" fontId="29" fillId="38" borderId="16" xfId="54" applyNumberFormat="1" applyFont="1" applyFill="1" applyBorder="1" applyAlignment="1" applyProtection="1">
      <alignment horizontal="left" vertical="center"/>
      <protection/>
    </xf>
    <xf numFmtId="0" fontId="27" fillId="38" borderId="16" xfId="54" applyNumberFormat="1" applyFont="1" applyFill="1" applyBorder="1" applyAlignment="1" applyProtection="1">
      <alignment horizontal="center" vertical="center"/>
      <protection/>
    </xf>
    <xf numFmtId="0" fontId="0" fillId="38" borderId="16" xfId="0" applyFont="1" applyFill="1" applyBorder="1" applyAlignment="1" applyProtection="1">
      <alignment horizontal="center" vertical="center"/>
      <protection locked="0"/>
    </xf>
    <xf numFmtId="4" fontId="29" fillId="3" borderId="17" xfId="39" applyNumberFormat="1" applyFont="1" applyFill="1" applyBorder="1" applyAlignment="1" applyProtection="1">
      <alignment horizontal="center" vertical="center" wrapText="1"/>
      <protection/>
    </xf>
    <xf numFmtId="0" fontId="29" fillId="10" borderId="14" xfId="56" applyNumberFormat="1" applyFont="1" applyFill="1" applyBorder="1" applyAlignment="1" applyProtection="1">
      <alignment horizontal="left" vertical="center" wrapText="1"/>
      <protection/>
    </xf>
    <xf numFmtId="4" fontId="29" fillId="10" borderId="14" xfId="57" applyFont="1" applyFill="1" applyBorder="1" applyAlignment="1" applyProtection="1">
      <alignment horizontal="center" vertical="center" shrinkToFit="1"/>
      <protection/>
    </xf>
    <xf numFmtId="0" fontId="29" fillId="10" borderId="18" xfId="56" applyNumberFormat="1" applyFont="1" applyFill="1" applyBorder="1" applyAlignment="1" applyProtection="1">
      <alignment horizontal="left" vertical="center" wrapText="1"/>
      <protection/>
    </xf>
    <xf numFmtId="49" fontId="29" fillId="10" borderId="19" xfId="46" applyFont="1" applyFill="1" applyBorder="1" applyAlignment="1" applyProtection="1">
      <alignment horizontal="center" vertical="center" shrinkToFit="1"/>
      <protection/>
    </xf>
    <xf numFmtId="4" fontId="29" fillId="10" borderId="19" xfId="57" applyFont="1" applyFill="1" applyBorder="1" applyAlignment="1" applyProtection="1">
      <alignment horizontal="center" vertical="center" shrinkToFit="1"/>
      <protection/>
    </xf>
    <xf numFmtId="10" fontId="29" fillId="10" borderId="19" xfId="57" applyNumberFormat="1" applyFont="1" applyFill="1" applyBorder="1" applyAlignment="1" applyProtection="1">
      <alignment horizontal="center" vertical="center" shrinkToFit="1"/>
      <protection/>
    </xf>
    <xf numFmtId="4" fontId="29" fillId="10" borderId="20" xfId="57" applyFont="1" applyFill="1" applyBorder="1" applyAlignment="1" applyProtection="1">
      <alignment horizontal="left" vertical="center" shrinkToFit="1"/>
      <protection/>
    </xf>
    <xf numFmtId="0" fontId="27" fillId="36" borderId="15" xfId="56" applyNumberFormat="1" applyFont="1" applyFill="1" applyBorder="1" applyAlignment="1" applyProtection="1">
      <alignment horizontal="left" vertical="center" wrapText="1"/>
      <protection/>
    </xf>
    <xf numFmtId="49" fontId="27" fillId="36" borderId="15" xfId="46" applyFont="1" applyFill="1" applyBorder="1" applyAlignment="1" applyProtection="1">
      <alignment horizontal="center" vertical="center" shrinkToFit="1"/>
      <protection/>
    </xf>
    <xf numFmtId="4" fontId="27" fillId="36" borderId="15" xfId="57" applyFont="1" applyFill="1" applyBorder="1" applyAlignment="1" applyProtection="1">
      <alignment horizontal="center" vertical="center" shrinkToFit="1"/>
      <protection/>
    </xf>
    <xf numFmtId="10" fontId="27" fillId="36" borderId="15" xfId="57" applyNumberFormat="1" applyFont="1" applyFill="1" applyBorder="1" applyAlignment="1" applyProtection="1">
      <alignment horizontal="center" vertical="center" shrinkToFit="1"/>
      <protection/>
    </xf>
    <xf numFmtId="43" fontId="27" fillId="36" borderId="15" xfId="87" applyFont="1" applyFill="1" applyBorder="1" applyAlignment="1" applyProtection="1">
      <alignment horizontal="center" vertical="center" shrinkToFit="1"/>
      <protection/>
    </xf>
    <xf numFmtId="0" fontId="27" fillId="36" borderId="14" xfId="56" applyNumberFormat="1" applyFont="1" applyFill="1" applyBorder="1" applyAlignment="1" applyProtection="1">
      <alignment horizontal="left" vertical="center" wrapText="1"/>
      <protection/>
    </xf>
    <xf numFmtId="49" fontId="27" fillId="36" borderId="14" xfId="46" applyFont="1" applyFill="1" applyBorder="1" applyAlignment="1" applyProtection="1">
      <alignment horizontal="center" vertical="center" shrinkToFit="1"/>
      <protection/>
    </xf>
    <xf numFmtId="4" fontId="27" fillId="36" borderId="14" xfId="57" applyFont="1" applyFill="1" applyBorder="1" applyAlignment="1" applyProtection="1">
      <alignment horizontal="center" vertical="center" shrinkToFit="1"/>
      <protection/>
    </xf>
    <xf numFmtId="10" fontId="27" fillId="36" borderId="14" xfId="57" applyNumberFormat="1" applyFont="1" applyFill="1" applyBorder="1" applyAlignment="1" applyProtection="1">
      <alignment horizontal="center" vertical="center" shrinkToFit="1"/>
      <protection/>
    </xf>
    <xf numFmtId="43" fontId="27" fillId="36" borderId="14" xfId="87" applyFont="1" applyFill="1" applyBorder="1" applyAlignment="1" applyProtection="1">
      <alignment horizontal="center" vertical="center" shrinkToFit="1"/>
      <protection/>
    </xf>
    <xf numFmtId="43" fontId="29" fillId="10" borderId="19" xfId="87" applyFont="1" applyFill="1" applyBorder="1" applyAlignment="1" applyProtection="1">
      <alignment horizontal="center" vertical="center" shrinkToFit="1"/>
      <protection/>
    </xf>
    <xf numFmtId="10" fontId="29" fillId="10" borderId="20" xfId="58" applyFont="1" applyFill="1" applyBorder="1" applyAlignment="1" applyProtection="1">
      <alignment horizontal="left" vertical="center" shrinkToFit="1"/>
      <protection/>
    </xf>
    <xf numFmtId="0" fontId="29" fillId="36" borderId="21" xfId="42" applyNumberFormat="1" applyFont="1" applyFill="1" applyBorder="1" applyAlignment="1" applyProtection="1">
      <alignment horizontal="center" vertical="center"/>
      <protection/>
    </xf>
    <xf numFmtId="49" fontId="29" fillId="10" borderId="22" xfId="46" applyFont="1" applyFill="1" applyBorder="1" applyAlignment="1" applyProtection="1">
      <alignment horizontal="center" vertical="center" shrinkToFit="1"/>
      <protection/>
    </xf>
    <xf numFmtId="49" fontId="29" fillId="10" borderId="23" xfId="46" applyFont="1" applyFill="1" applyBorder="1" applyAlignment="1" applyProtection="1">
      <alignment horizontal="center" vertical="center" shrinkToFit="1"/>
      <protection/>
    </xf>
    <xf numFmtId="4" fontId="29" fillId="10" borderId="24" xfId="57" applyFont="1" applyFill="1" applyBorder="1" applyAlignment="1" applyProtection="1">
      <alignment horizontal="left" vertical="center" shrinkToFit="1"/>
      <protection/>
    </xf>
    <xf numFmtId="49" fontId="29" fillId="37" borderId="23" xfId="46" applyFont="1" applyFill="1" applyBorder="1" applyAlignment="1" applyProtection="1">
      <alignment horizontal="center" vertical="center" shrinkToFit="1"/>
      <protection/>
    </xf>
    <xf numFmtId="0" fontId="29" fillId="37" borderId="2" xfId="56" applyNumberFormat="1" applyFont="1" applyFill="1" applyBorder="1" applyAlignment="1" applyProtection="1">
      <alignment horizontal="left" vertical="center" wrapText="1"/>
      <protection/>
    </xf>
    <xf numFmtId="49" fontId="29" fillId="37" borderId="2" xfId="46" applyFont="1" applyFill="1" applyBorder="1" applyAlignment="1" applyProtection="1">
      <alignment horizontal="center" vertical="center" shrinkToFit="1"/>
      <protection/>
    </xf>
    <xf numFmtId="4" fontId="29" fillId="37" borderId="2" xfId="57" applyFont="1" applyFill="1" applyBorder="1" applyAlignment="1" applyProtection="1">
      <alignment horizontal="center" vertical="center" shrinkToFit="1"/>
      <protection/>
    </xf>
    <xf numFmtId="10" fontId="29" fillId="37" borderId="2" xfId="57" applyNumberFormat="1" applyFont="1" applyFill="1" applyBorder="1" applyAlignment="1" applyProtection="1">
      <alignment horizontal="center" vertical="center" shrinkToFit="1"/>
      <protection/>
    </xf>
    <xf numFmtId="10" fontId="29" fillId="37" borderId="25" xfId="58" applyFont="1" applyFill="1" applyBorder="1" applyAlignment="1" applyProtection="1">
      <alignment horizontal="left" vertical="center" wrapText="1" shrinkToFit="1"/>
      <protection/>
    </xf>
    <xf numFmtId="10" fontId="29" fillId="37" borderId="25" xfId="58" applyFont="1" applyFill="1" applyBorder="1" applyAlignment="1" applyProtection="1">
      <alignment horizontal="left" vertical="center" shrinkToFit="1"/>
      <protection/>
    </xf>
    <xf numFmtId="49" fontId="27" fillId="36" borderId="23" xfId="46" applyFont="1" applyFill="1" applyBorder="1" applyAlignment="1" applyProtection="1">
      <alignment horizontal="center" vertical="center" shrinkToFit="1"/>
      <protection/>
    </xf>
    <xf numFmtId="0" fontId="27" fillId="36" borderId="2" xfId="56" applyNumberFormat="1" applyFont="1" applyFill="1" applyBorder="1" applyAlignment="1" applyProtection="1">
      <alignment horizontal="left" vertical="center" wrapText="1"/>
      <protection/>
    </xf>
    <xf numFmtId="49" fontId="27" fillId="36" borderId="2" xfId="46" applyFont="1" applyFill="1" applyBorder="1" applyAlignment="1" applyProtection="1">
      <alignment horizontal="center" vertical="center" shrinkToFit="1"/>
      <protection/>
    </xf>
    <xf numFmtId="4" fontId="27" fillId="36" borderId="2" xfId="57" applyFont="1" applyFill="1" applyBorder="1" applyAlignment="1" applyProtection="1">
      <alignment horizontal="center" vertical="center" shrinkToFit="1"/>
      <protection/>
    </xf>
    <xf numFmtId="10" fontId="27" fillId="36" borderId="2" xfId="57" applyNumberFormat="1" applyFont="1" applyFill="1" applyBorder="1" applyAlignment="1" applyProtection="1">
      <alignment horizontal="center" vertical="center" shrinkToFit="1"/>
      <protection/>
    </xf>
    <xf numFmtId="10" fontId="27" fillId="36" borderId="25" xfId="58" applyFont="1" applyFill="1" applyBorder="1" applyAlignment="1" applyProtection="1">
      <alignment horizontal="left" vertical="center" wrapText="1" shrinkToFit="1"/>
      <protection/>
    </xf>
    <xf numFmtId="10" fontId="27" fillId="36" borderId="25" xfId="58" applyFont="1" applyFill="1" applyBorder="1" applyAlignment="1" applyProtection="1">
      <alignment horizontal="left" vertical="center" shrinkToFit="1"/>
      <protection/>
    </xf>
    <xf numFmtId="0" fontId="29" fillId="10" borderId="2" xfId="56" applyNumberFormat="1" applyFont="1" applyFill="1" applyBorder="1" applyAlignment="1" applyProtection="1">
      <alignment horizontal="left" vertical="center" wrapText="1"/>
      <protection/>
    </xf>
    <xf numFmtId="49" fontId="29" fillId="10" borderId="2" xfId="46" applyFont="1" applyFill="1" applyBorder="1" applyAlignment="1" applyProtection="1">
      <alignment horizontal="center" vertical="center" shrinkToFit="1"/>
      <protection/>
    </xf>
    <xf numFmtId="4" fontId="29" fillId="10" borderId="2" xfId="57" applyFont="1" applyFill="1" applyBorder="1" applyAlignment="1" applyProtection="1">
      <alignment horizontal="center" vertical="center" shrinkToFit="1"/>
      <protection/>
    </xf>
    <xf numFmtId="10" fontId="29" fillId="10" borderId="25" xfId="58" applyFont="1" applyFill="1" applyBorder="1" applyAlignment="1" applyProtection="1">
      <alignment horizontal="left" vertical="center" shrinkToFit="1"/>
      <protection/>
    </xf>
    <xf numFmtId="10" fontId="27" fillId="36" borderId="26" xfId="58" applyFont="1" applyFill="1" applyBorder="1" applyAlignment="1" applyProtection="1">
      <alignment horizontal="left" vertical="center" wrapText="1" shrinkToFit="1"/>
      <protection/>
    </xf>
    <xf numFmtId="10" fontId="27" fillId="36" borderId="24" xfId="58" applyFont="1" applyFill="1" applyBorder="1" applyAlignment="1" applyProtection="1">
      <alignment horizontal="left" vertical="center" wrapText="1" shrinkToFit="1"/>
      <protection/>
    </xf>
    <xf numFmtId="10" fontId="29" fillId="3" borderId="26" xfId="53" applyFont="1" applyFill="1" applyBorder="1" applyAlignment="1" applyProtection="1">
      <alignment horizontal="left" vertical="center" shrinkToFit="1"/>
      <protection/>
    </xf>
    <xf numFmtId="0" fontId="27" fillId="38" borderId="27" xfId="54" applyNumberFormat="1" applyFont="1" applyFill="1" applyBorder="1" applyAlignment="1" applyProtection="1">
      <alignment horizontal="center" vertical="center"/>
      <protection/>
    </xf>
    <xf numFmtId="0" fontId="0" fillId="38" borderId="28" xfId="0" applyFont="1" applyFill="1" applyBorder="1" applyAlignment="1" applyProtection="1">
      <alignment horizontal="left" vertical="center"/>
      <protection locked="0"/>
    </xf>
    <xf numFmtId="0" fontId="29" fillId="3" borderId="29" xfId="39" applyNumberFormat="1" applyFont="1" applyFill="1" applyBorder="1" applyAlignment="1" applyProtection="1">
      <alignment vertical="center" wrapText="1"/>
      <protection/>
    </xf>
    <xf numFmtId="0" fontId="29" fillId="3" borderId="30" xfId="39" applyNumberFormat="1" applyFont="1" applyFill="1" applyBorder="1" applyAlignment="1" applyProtection="1">
      <alignment vertical="center" wrapText="1"/>
      <protection/>
    </xf>
    <xf numFmtId="43" fontId="1" fillId="3" borderId="31" xfId="0" applyNumberFormat="1" applyFont="1" applyFill="1" applyBorder="1" applyAlignment="1" applyProtection="1">
      <alignment horizontal="center" vertical="center"/>
      <protection locked="0"/>
    </xf>
    <xf numFmtId="0" fontId="1" fillId="3" borderId="32" xfId="0" applyFont="1" applyFill="1" applyBorder="1" applyAlignment="1" applyProtection="1">
      <alignment horizontal="left" vertical="center"/>
      <protection locked="0"/>
    </xf>
    <xf numFmtId="43" fontId="0" fillId="38" borderId="33" xfId="87" applyFont="1" applyFill="1" applyBorder="1" applyAlignment="1" applyProtection="1">
      <alignment horizontal="center" vertical="center"/>
      <protection locked="0"/>
    </xf>
    <xf numFmtId="43" fontId="1" fillId="3" borderId="34" xfId="0" applyNumberFormat="1" applyFont="1" applyFill="1" applyBorder="1" applyAlignment="1" applyProtection="1">
      <alignment horizontal="center" vertical="center"/>
      <protection locked="0"/>
    </xf>
    <xf numFmtId="10" fontId="29" fillId="3" borderId="35" xfId="57" applyNumberFormat="1" applyFont="1" applyFill="1" applyBorder="1" applyAlignment="1" applyProtection="1">
      <alignment horizontal="center" vertical="center" shrinkToFit="1"/>
      <protection/>
    </xf>
    <xf numFmtId="10" fontId="29" fillId="38" borderId="35" xfId="57" applyNumberFormat="1" applyFont="1" applyFill="1" applyBorder="1" applyAlignment="1" applyProtection="1">
      <alignment horizontal="center" vertical="center" shrinkToFit="1"/>
      <protection/>
    </xf>
    <xf numFmtId="10" fontId="29" fillId="3" borderId="36" xfId="57" applyNumberFormat="1" applyFont="1" applyFill="1" applyBorder="1" applyAlignment="1" applyProtection="1">
      <alignment horizontal="center" vertical="center" shrinkToFit="1"/>
      <protection/>
    </xf>
    <xf numFmtId="43" fontId="27" fillId="36" borderId="37" xfId="87" applyFont="1" applyFill="1" applyBorder="1" applyAlignment="1" applyProtection="1">
      <alignment horizontal="center" vertical="center" shrinkToFit="1"/>
      <protection/>
    </xf>
    <xf numFmtId="43" fontId="29" fillId="3" borderId="17" xfId="87" applyFont="1" applyFill="1" applyBorder="1" applyAlignment="1" applyProtection="1">
      <alignment horizontal="center" vertical="center" shrinkToFit="1"/>
      <protection/>
    </xf>
    <xf numFmtId="43" fontId="0" fillId="38" borderId="17" xfId="87" applyFont="1" applyFill="1" applyBorder="1" applyAlignment="1" applyProtection="1">
      <alignment horizontal="center" vertical="center"/>
      <protection locked="0"/>
    </xf>
    <xf numFmtId="43" fontId="29" fillId="37" borderId="38" xfId="87" applyFont="1" applyFill="1" applyBorder="1" applyAlignment="1" applyProtection="1">
      <alignment horizontal="center" vertical="center" shrinkToFit="1"/>
      <protection/>
    </xf>
    <xf numFmtId="4" fontId="29" fillId="37" borderId="39" xfId="57" applyFont="1" applyFill="1" applyBorder="1" applyAlignment="1" applyProtection="1">
      <alignment horizontal="center" vertical="center" shrinkToFit="1"/>
      <protection/>
    </xf>
    <xf numFmtId="10" fontId="29" fillId="10" borderId="40" xfId="57" applyNumberFormat="1" applyFont="1" applyFill="1" applyBorder="1" applyAlignment="1" applyProtection="1">
      <alignment horizontal="center" vertical="center" shrinkToFit="1"/>
      <protection/>
    </xf>
    <xf numFmtId="10" fontId="29" fillId="37" borderId="14" xfId="57" applyNumberFormat="1" applyFont="1" applyFill="1" applyBorder="1" applyAlignment="1" applyProtection="1">
      <alignment horizontal="center" vertical="center" shrinkToFit="1"/>
      <protection/>
    </xf>
    <xf numFmtId="10" fontId="29" fillId="37" borderId="17" xfId="57" applyNumberFormat="1" applyFont="1" applyFill="1" applyBorder="1" applyAlignment="1" applyProtection="1">
      <alignment horizontal="center" vertical="center" shrinkToFit="1"/>
      <protection/>
    </xf>
    <xf numFmtId="4" fontId="29" fillId="3" borderId="41" xfId="52" applyFont="1" applyFill="1" applyBorder="1" applyAlignment="1" applyProtection="1">
      <alignment horizontal="center" vertical="center" shrinkToFit="1"/>
      <protection/>
    </xf>
    <xf numFmtId="43" fontId="27" fillId="38" borderId="33" xfId="87" applyFont="1" applyFill="1" applyBorder="1" applyAlignment="1" applyProtection="1">
      <alignment horizontal="center" vertical="center"/>
      <protection/>
    </xf>
    <xf numFmtId="4" fontId="29" fillId="3" borderId="34" xfId="39" applyNumberFormat="1" applyFont="1" applyFill="1" applyBorder="1" applyAlignment="1" applyProtection="1">
      <alignment horizontal="center" vertical="center" wrapText="1"/>
      <protection/>
    </xf>
    <xf numFmtId="4" fontId="29" fillId="3" borderId="17" xfId="52" applyFont="1" applyFill="1" applyBorder="1" applyAlignment="1" applyProtection="1">
      <alignment horizontal="center" vertical="center" shrinkToFit="1"/>
      <protection/>
    </xf>
    <xf numFmtId="43" fontId="27" fillId="38" borderId="17" xfId="87" applyFont="1" applyFill="1" applyBorder="1" applyAlignment="1" applyProtection="1">
      <alignment horizontal="center" vertical="center"/>
      <protection/>
    </xf>
    <xf numFmtId="4" fontId="29" fillId="37" borderId="14" xfId="57" applyFont="1" applyFill="1" applyBorder="1" applyAlignment="1" applyProtection="1">
      <alignment horizontal="center" vertical="center" shrinkToFit="1"/>
      <protection/>
    </xf>
    <xf numFmtId="4" fontId="29" fillId="10" borderId="42" xfId="57" applyFont="1" applyFill="1" applyBorder="1" applyAlignment="1" applyProtection="1">
      <alignment horizontal="center" vertical="center" shrinkToFit="1"/>
      <protection/>
    </xf>
    <xf numFmtId="10" fontId="29" fillId="10" borderId="42" xfId="57" applyNumberFormat="1" applyFont="1" applyFill="1" applyBorder="1" applyAlignment="1" applyProtection="1">
      <alignment horizontal="center" vertical="center" shrinkToFit="1"/>
      <protection/>
    </xf>
    <xf numFmtId="10" fontId="27" fillId="0" borderId="25" xfId="58" applyFont="1" applyFill="1" applyBorder="1" applyAlignment="1" applyProtection="1">
      <alignment horizontal="left" vertical="center" wrapText="1" shrinkToFit="1"/>
      <protection/>
    </xf>
    <xf numFmtId="10" fontId="29" fillId="10" borderId="2" xfId="57" applyNumberFormat="1" applyFont="1" applyFill="1" applyBorder="1" applyAlignment="1" applyProtection="1">
      <alignment horizontal="center" vertical="center" shrinkToFit="1"/>
      <protection/>
    </xf>
    <xf numFmtId="4" fontId="29" fillId="37" borderId="39" xfId="57" applyFont="1" applyFill="1" applyBorder="1" applyAlignment="1" applyProtection="1">
      <alignment horizontal="left" vertical="center" wrapText="1" shrinkToFit="1"/>
      <protection/>
    </xf>
    <xf numFmtId="49" fontId="27" fillId="0" borderId="23" xfId="46" applyFont="1" applyFill="1" applyBorder="1" applyAlignment="1" applyProtection="1">
      <alignment horizontal="center" vertical="center" shrinkToFit="1"/>
      <protection/>
    </xf>
    <xf numFmtId="0" fontId="27" fillId="0" borderId="2" xfId="56" applyNumberFormat="1" applyFont="1" applyFill="1" applyBorder="1" applyAlignment="1" applyProtection="1">
      <alignment horizontal="left" vertical="center" wrapText="1"/>
      <protection/>
    </xf>
    <xf numFmtId="49" fontId="27" fillId="0" borderId="2" xfId="46" applyFont="1" applyFill="1" applyBorder="1" applyAlignment="1" applyProtection="1">
      <alignment horizontal="center" vertical="center" shrinkToFit="1"/>
      <protection/>
    </xf>
    <xf numFmtId="43" fontId="27" fillId="0" borderId="2" xfId="87" applyFont="1" applyFill="1" applyBorder="1" applyAlignment="1" applyProtection="1">
      <alignment horizontal="center" vertical="center" shrinkToFit="1"/>
      <protection/>
    </xf>
    <xf numFmtId="4" fontId="27" fillId="0" borderId="2" xfId="57" applyFont="1" applyFill="1" applyBorder="1" applyAlignment="1" applyProtection="1">
      <alignment horizontal="center" vertical="center" shrinkToFit="1"/>
      <protection/>
    </xf>
    <xf numFmtId="0" fontId="0" fillId="0" borderId="0" xfId="0" applyFont="1" applyFill="1" applyAlignment="1" applyProtection="1">
      <alignment horizontal="center" vertical="center"/>
      <protection locked="0"/>
    </xf>
    <xf numFmtId="10" fontId="27" fillId="0" borderId="26" xfId="58" applyFont="1" applyFill="1" applyBorder="1" applyAlignment="1" applyProtection="1">
      <alignment horizontal="left" vertical="center" wrapText="1" shrinkToFit="1"/>
      <protection/>
    </xf>
    <xf numFmtId="49" fontId="29" fillId="3" borderId="23" xfId="51" applyFont="1" applyFill="1" applyBorder="1" applyAlignment="1" applyProtection="1">
      <alignment horizontal="center" vertical="center" shrinkToFit="1"/>
      <protection/>
    </xf>
    <xf numFmtId="49" fontId="29" fillId="3" borderId="15" xfId="51" applyFont="1" applyFill="1" applyBorder="1" applyAlignment="1">
      <alignment horizontal="center" vertical="center" shrinkToFit="1"/>
      <protection/>
    </xf>
    <xf numFmtId="49" fontId="29" fillId="3" borderId="41" xfId="51" applyFont="1" applyFill="1" applyBorder="1" applyAlignment="1">
      <alignment horizontal="center" vertical="center" shrinkToFit="1"/>
      <protection/>
    </xf>
    <xf numFmtId="0" fontId="29" fillId="36" borderId="23" xfId="44" applyNumberFormat="1" applyFont="1" applyFill="1" applyBorder="1" applyAlignment="1" applyProtection="1">
      <alignment horizontal="center" vertical="center" wrapText="1"/>
      <protection/>
    </xf>
    <xf numFmtId="0" fontId="29" fillId="36" borderId="23" xfId="44" applyFont="1" applyFill="1" applyBorder="1" applyAlignment="1">
      <alignment horizontal="center" vertical="center" wrapText="1"/>
      <protection/>
    </xf>
    <xf numFmtId="0" fontId="29" fillId="36" borderId="14" xfId="44" applyNumberFormat="1" applyFont="1" applyFill="1" applyBorder="1" applyAlignment="1" applyProtection="1">
      <alignment horizontal="center" vertical="center" wrapText="1"/>
      <protection/>
    </xf>
    <xf numFmtId="0" fontId="29" fillId="36" borderId="15" xfId="44" applyFont="1" applyFill="1" applyBorder="1" applyAlignment="1">
      <alignment horizontal="center" vertical="center" wrapText="1"/>
      <protection/>
    </xf>
    <xf numFmtId="0" fontId="29" fillId="36" borderId="43" xfId="44" applyNumberFormat="1" applyFont="1" applyFill="1" applyBorder="1" applyAlignment="1" applyProtection="1">
      <alignment horizontal="center" vertical="center" wrapText="1"/>
      <protection/>
    </xf>
    <xf numFmtId="0" fontId="29" fillId="36" borderId="44" xfId="44" applyNumberFormat="1" applyFont="1" applyFill="1" applyBorder="1" applyAlignment="1" applyProtection="1">
      <alignment horizontal="center" vertical="center" wrapText="1"/>
      <protection/>
    </xf>
    <xf numFmtId="0" fontId="29" fillId="36" borderId="45" xfId="44" applyNumberFormat="1" applyFont="1" applyFill="1" applyBorder="1" applyAlignment="1" applyProtection="1">
      <alignment horizontal="center" vertical="center" wrapText="1"/>
      <protection/>
    </xf>
    <xf numFmtId="0" fontId="29" fillId="36" borderId="41" xfId="44" applyFont="1" applyFill="1" applyBorder="1" applyAlignment="1">
      <alignment horizontal="center" vertical="center" wrapText="1"/>
      <protection/>
    </xf>
    <xf numFmtId="0" fontId="29" fillId="36" borderId="46" xfId="44" applyNumberFormat="1" applyFont="1" applyFill="1" applyBorder="1" applyAlignment="1" applyProtection="1">
      <alignment horizontal="center" vertical="center" wrapText="1"/>
      <protection/>
    </xf>
    <xf numFmtId="0" fontId="29" fillId="36" borderId="47" xfId="44" applyNumberFormat="1" applyFont="1" applyFill="1" applyBorder="1" applyAlignment="1" applyProtection="1">
      <alignment horizontal="center" vertical="center" wrapText="1"/>
      <protection/>
    </xf>
    <xf numFmtId="0" fontId="29" fillId="36" borderId="48" xfId="44" applyNumberFormat="1" applyFont="1" applyFill="1" applyBorder="1" applyAlignment="1" applyProtection="1">
      <alignment horizontal="center" vertical="center" wrapText="1"/>
      <protection/>
    </xf>
    <xf numFmtId="0" fontId="29" fillId="36" borderId="17" xfId="44" applyNumberFormat="1" applyFont="1" applyFill="1" applyBorder="1" applyAlignment="1" applyProtection="1">
      <alignment horizontal="center" vertical="center" wrapText="1"/>
      <protection/>
    </xf>
    <xf numFmtId="0" fontId="29" fillId="36" borderId="16" xfId="44" applyNumberFormat="1" applyFont="1" applyFill="1" applyBorder="1" applyAlignment="1" applyProtection="1">
      <alignment horizontal="center" vertical="center" wrapText="1"/>
      <protection/>
    </xf>
    <xf numFmtId="0" fontId="29" fillId="36" borderId="49" xfId="42" applyFont="1" applyFill="1" applyBorder="1" applyAlignment="1">
      <alignment horizontal="center" vertical="center"/>
      <protection/>
    </xf>
    <xf numFmtId="0" fontId="29" fillId="36" borderId="50" xfId="42" applyFont="1" applyFill="1" applyBorder="1" applyAlignment="1">
      <alignment horizontal="center" vertical="center"/>
      <protection/>
    </xf>
    <xf numFmtId="0" fontId="29" fillId="36" borderId="51" xfId="42" applyFont="1" applyFill="1" applyBorder="1" applyAlignment="1">
      <alignment horizontal="center" vertical="center"/>
      <protection/>
    </xf>
    <xf numFmtId="0" fontId="1" fillId="36" borderId="52" xfId="0" applyFont="1" applyFill="1" applyBorder="1" applyAlignment="1" applyProtection="1">
      <alignment horizontal="center" vertical="center" wrapText="1"/>
      <protection locked="0"/>
    </xf>
    <xf numFmtId="0" fontId="1" fillId="36" borderId="53" xfId="0" applyFont="1" applyFill="1" applyBorder="1" applyAlignment="1" applyProtection="1">
      <alignment horizontal="center" vertical="center" wrapText="1"/>
      <protection locked="0"/>
    </xf>
    <xf numFmtId="0" fontId="1" fillId="36" borderId="54" xfId="0" applyFont="1" applyFill="1" applyBorder="1" applyAlignment="1" applyProtection="1">
      <alignment horizontal="center" vertical="center" wrapText="1"/>
      <protection locked="0"/>
    </xf>
    <xf numFmtId="0" fontId="1" fillId="36" borderId="55" xfId="0" applyFont="1" applyFill="1" applyBorder="1" applyAlignment="1" applyProtection="1">
      <alignment horizontal="center" vertical="center" wrapText="1"/>
      <protection locked="0"/>
    </xf>
    <xf numFmtId="0" fontId="27" fillId="36" borderId="0" xfId="39" applyNumberFormat="1" applyFont="1" applyFill="1" applyAlignment="1" applyProtection="1">
      <alignment horizontal="center" vertical="center" wrapText="1"/>
      <protection/>
    </xf>
    <xf numFmtId="0" fontId="27" fillId="36" borderId="0" xfId="39" applyFont="1" applyFill="1" applyAlignment="1">
      <alignment horizontal="center" vertical="center" wrapText="1"/>
      <protection/>
    </xf>
    <xf numFmtId="0" fontId="28" fillId="36" borderId="0" xfId="40" applyNumberFormat="1" applyFont="1" applyFill="1" applyAlignment="1" applyProtection="1">
      <alignment horizontal="center" vertical="center" wrapText="1"/>
      <protection/>
    </xf>
    <xf numFmtId="0" fontId="45" fillId="36" borderId="0" xfId="41" applyNumberFormat="1" applyFont="1" applyFill="1" applyAlignment="1" applyProtection="1">
      <alignment horizontal="center" vertical="center"/>
      <protection/>
    </xf>
    <xf numFmtId="0" fontId="45" fillId="36" borderId="0" xfId="41" applyFont="1" applyFill="1" applyAlignment="1">
      <alignment horizontal="center" vertical="center"/>
      <protection/>
    </xf>
    <xf numFmtId="0" fontId="29" fillId="36" borderId="0" xfId="42" applyNumberFormat="1" applyFont="1" applyFill="1" applyAlignment="1" applyProtection="1">
      <alignment horizontal="right"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xl40" xfId="57"/>
    <cellStyle name="xl41" xfId="58"/>
    <cellStyle name="xl42" xfId="59"/>
    <cellStyle name="xl43" xfId="60"/>
    <cellStyle name="xl44" xfId="61"/>
    <cellStyle name="Акцент1" xfId="62"/>
    <cellStyle name="Акцент2" xfId="63"/>
    <cellStyle name="Акцент3" xfId="64"/>
    <cellStyle name="Акцент4" xfId="65"/>
    <cellStyle name="Акцент5" xfId="66"/>
    <cellStyle name="Акцент6" xfId="67"/>
    <cellStyle name="Ввод " xfId="68"/>
    <cellStyle name="Вывод" xfId="69"/>
    <cellStyle name="Вычисление" xfId="70"/>
    <cellStyle name="Currency" xfId="71"/>
    <cellStyle name="Currency [0]" xfId="72"/>
    <cellStyle name="Заголовок 1" xfId="73"/>
    <cellStyle name="Заголовок 2" xfId="74"/>
    <cellStyle name="Заголовок 3" xfId="75"/>
    <cellStyle name="Заголовок 4" xfId="76"/>
    <cellStyle name="Итог" xfId="77"/>
    <cellStyle name="Контрольная ячейка" xfId="78"/>
    <cellStyle name="Название" xfId="79"/>
    <cellStyle name="Нейтральный" xfId="80"/>
    <cellStyle name="Плохой" xfId="81"/>
    <cellStyle name="Пояснение" xfId="82"/>
    <cellStyle name="Примечание" xfId="83"/>
    <cellStyle name="Percent" xfId="84"/>
    <cellStyle name="Связанная ячейка" xfId="85"/>
    <cellStyle name="Текст предупреждения" xfId="86"/>
    <cellStyle name="Comma" xfId="87"/>
    <cellStyle name="Comma [0]" xfId="88"/>
    <cellStyle name="Хороший" xfId="8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26"/>
  <sheetViews>
    <sheetView showGridLines="0" showZeros="0" tabSelected="1" view="pageBreakPreview" zoomScaleNormal="75" zoomScaleSheetLayoutView="100" zoomScalePageLayoutView="0" workbookViewId="0" topLeftCell="B1">
      <pane ySplit="9" topLeftCell="A10" activePane="bottomLeft" state="frozen"/>
      <selection pane="topLeft" activeCell="A1" sqref="A1"/>
      <selection pane="bottomLeft" activeCell="C132" sqref="C132"/>
    </sheetView>
  </sheetViews>
  <sheetFormatPr defaultColWidth="9.140625" defaultRowHeight="15" outlineLevelRow="5"/>
  <cols>
    <col min="1" max="1" width="9.140625" style="1" hidden="1" customWidth="1"/>
    <col min="2" max="2" width="35.7109375" style="9" customWidth="1"/>
    <col min="3" max="3" width="21.7109375" style="1" customWidth="1"/>
    <col min="4" max="4" width="20.57421875" style="1" customWidth="1"/>
    <col min="5" max="5" width="19.421875" style="1" customWidth="1"/>
    <col min="6" max="6" width="20.57421875" style="1" customWidth="1"/>
    <col min="7" max="7" width="10.28125" style="1" customWidth="1"/>
    <col min="8" max="8" width="17.57421875" style="1" customWidth="1"/>
    <col min="9" max="9" width="17.8515625" style="1" customWidth="1"/>
    <col min="10" max="10" width="18.140625" style="1" customWidth="1"/>
    <col min="11" max="11" width="11.140625" style="1" customWidth="1"/>
    <col min="12" max="12" width="16.57421875" style="1" customWidth="1"/>
    <col min="13" max="13" width="36.28125" style="9" customWidth="1"/>
    <col min="14" max="16384" width="9.140625" style="1" customWidth="1"/>
  </cols>
  <sheetData>
    <row r="1" spans="1:3" ht="13.5" customHeight="1">
      <c r="A1" s="120" t="s">
        <v>0</v>
      </c>
      <c r="B1" s="121"/>
      <c r="C1" s="121"/>
    </row>
    <row r="2" spans="1:3" ht="15" hidden="1">
      <c r="A2" s="120"/>
      <c r="B2" s="121"/>
      <c r="C2" s="121"/>
    </row>
    <row r="3" spans="1:3" ht="15">
      <c r="A3" s="120"/>
      <c r="B3" s="121"/>
      <c r="C3" s="121"/>
    </row>
    <row r="4" spans="1:13" ht="15" customHeight="1">
      <c r="A4" s="122" t="s">
        <v>210</v>
      </c>
      <c r="B4" s="122"/>
      <c r="C4" s="122"/>
      <c r="D4" s="122"/>
      <c r="E4" s="122"/>
      <c r="F4" s="122"/>
      <c r="G4" s="122"/>
      <c r="H4" s="122"/>
      <c r="I4" s="122"/>
      <c r="J4" s="122"/>
      <c r="K4" s="122"/>
      <c r="L4" s="122"/>
      <c r="M4" s="122"/>
    </row>
    <row r="5" spans="1:3" ht="0.75" customHeight="1">
      <c r="A5" s="123"/>
      <c r="B5" s="124"/>
      <c r="C5" s="124"/>
    </row>
    <row r="6" spans="1:13" ht="12.75" customHeight="1" thickBot="1">
      <c r="A6" s="125" t="s">
        <v>1</v>
      </c>
      <c r="B6" s="125"/>
      <c r="C6" s="125"/>
      <c r="D6" s="125"/>
      <c r="E6" s="125"/>
      <c r="F6" s="125"/>
      <c r="G6" s="125"/>
      <c r="H6" s="125"/>
      <c r="I6" s="125"/>
      <c r="J6" s="125"/>
      <c r="K6" s="125"/>
      <c r="L6" s="125"/>
      <c r="M6" s="125"/>
    </row>
    <row r="7" spans="1:13" s="2" customFormat="1" ht="24" customHeight="1">
      <c r="A7" s="35"/>
      <c r="B7" s="108" t="s">
        <v>3</v>
      </c>
      <c r="C7" s="110" t="s">
        <v>4</v>
      </c>
      <c r="D7" s="113">
        <v>2018</v>
      </c>
      <c r="E7" s="113"/>
      <c r="F7" s="113"/>
      <c r="G7" s="114"/>
      <c r="H7" s="115">
        <v>2019</v>
      </c>
      <c r="I7" s="113"/>
      <c r="J7" s="113"/>
      <c r="K7" s="114"/>
      <c r="L7" s="116" t="s">
        <v>153</v>
      </c>
      <c r="M7" s="118" t="s">
        <v>154</v>
      </c>
    </row>
    <row r="8" spans="1:13" s="2" customFormat="1" ht="24" customHeight="1">
      <c r="A8" s="100" t="s">
        <v>2</v>
      </c>
      <c r="B8" s="109"/>
      <c r="C8" s="111"/>
      <c r="D8" s="102" t="s">
        <v>198</v>
      </c>
      <c r="E8" s="104" t="s">
        <v>211</v>
      </c>
      <c r="F8" s="104" t="s">
        <v>196</v>
      </c>
      <c r="G8" s="106" t="s">
        <v>195</v>
      </c>
      <c r="H8" s="102" t="s">
        <v>197</v>
      </c>
      <c r="I8" s="102" t="s">
        <v>211</v>
      </c>
      <c r="J8" s="104" t="s">
        <v>196</v>
      </c>
      <c r="K8" s="102" t="s">
        <v>182</v>
      </c>
      <c r="L8" s="117"/>
      <c r="M8" s="119"/>
    </row>
    <row r="9" spans="1:13" s="2" customFormat="1" ht="46.5" customHeight="1" thickBot="1">
      <c r="A9" s="101"/>
      <c r="B9" s="109"/>
      <c r="C9" s="112"/>
      <c r="D9" s="103"/>
      <c r="E9" s="105"/>
      <c r="F9" s="105"/>
      <c r="G9" s="107"/>
      <c r="H9" s="103"/>
      <c r="I9" s="103"/>
      <c r="J9" s="105"/>
      <c r="K9" s="103"/>
      <c r="L9" s="117"/>
      <c r="M9" s="119"/>
    </row>
    <row r="10" spans="1:13" s="4" customFormat="1" ht="33" customHeight="1" thickBot="1">
      <c r="A10" s="36" t="s">
        <v>5</v>
      </c>
      <c r="B10" s="18" t="s">
        <v>6</v>
      </c>
      <c r="C10" s="19" t="s">
        <v>5</v>
      </c>
      <c r="D10" s="20">
        <f>D11+D77</f>
        <v>361999925.74</v>
      </c>
      <c r="E10" s="20">
        <f>E11+E77</f>
        <v>73542989.97</v>
      </c>
      <c r="F10" s="20">
        <f>E10-D10</f>
        <v>-288456935.77</v>
      </c>
      <c r="G10" s="21">
        <f>E10/D10</f>
        <v>0.2031574725316959</v>
      </c>
      <c r="H10" s="20">
        <f>H11+H77</f>
        <v>364356882.53</v>
      </c>
      <c r="I10" s="20">
        <f>I11+I77</f>
        <v>78835670.56</v>
      </c>
      <c r="J10" s="20">
        <f>I10-H10</f>
        <v>-285521211.96999997</v>
      </c>
      <c r="K10" s="21">
        <f>I10/H10</f>
        <v>0.21636937392971828</v>
      </c>
      <c r="L10" s="20">
        <f>I10-E10</f>
        <v>5292680.590000004</v>
      </c>
      <c r="M10" s="22"/>
    </row>
    <row r="11" spans="1:13" s="4" customFormat="1" ht="33" customHeight="1">
      <c r="A11" s="37"/>
      <c r="B11" s="16" t="s">
        <v>185</v>
      </c>
      <c r="C11" s="3"/>
      <c r="D11" s="17">
        <f>D12+D37+D38+D59+D63+D73</f>
        <v>304212770.7</v>
      </c>
      <c r="E11" s="17">
        <f>E12+E37+E38+E59+E63+E73</f>
        <v>63922853.11</v>
      </c>
      <c r="F11" s="17">
        <f>E11-D11</f>
        <v>-240289917.58999997</v>
      </c>
      <c r="G11" s="76">
        <f>E11/D11</f>
        <v>0.21012547554434408</v>
      </c>
      <c r="H11" s="17">
        <f>H12+H37+H38+H59+H63+H73</f>
        <v>307648046.53</v>
      </c>
      <c r="I11" s="17">
        <f>I12+I37+I38+I59+I63+I73</f>
        <v>62548449.56</v>
      </c>
      <c r="J11" s="85">
        <f>I11-H11</f>
        <v>-245099596.96999997</v>
      </c>
      <c r="K11" s="86">
        <f>I11/H11</f>
        <v>0.2033117072105337</v>
      </c>
      <c r="L11" s="17">
        <f>I11-E11</f>
        <v>-1374403.549999997</v>
      </c>
      <c r="M11" s="38"/>
    </row>
    <row r="12" spans="1:13" s="6" customFormat="1" ht="68.25" customHeight="1" outlineLevel="2">
      <c r="A12" s="39" t="s">
        <v>7</v>
      </c>
      <c r="B12" s="40" t="s">
        <v>162</v>
      </c>
      <c r="C12" s="41" t="s">
        <v>7</v>
      </c>
      <c r="D12" s="5">
        <v>147175808.92</v>
      </c>
      <c r="E12" s="74">
        <v>30394556.06</v>
      </c>
      <c r="F12" s="74">
        <f>E12-D12</f>
        <v>-116781252.85999998</v>
      </c>
      <c r="G12" s="78">
        <f>E12/D12</f>
        <v>0.20651869545029303</v>
      </c>
      <c r="H12" s="42">
        <v>150200000</v>
      </c>
      <c r="I12" s="42">
        <v>32928761.51</v>
      </c>
      <c r="J12" s="84">
        <f>I12-H12</f>
        <v>-117271238.49</v>
      </c>
      <c r="K12" s="77">
        <f aca="true" t="shared" si="0" ref="K12:K75">I12/H12</f>
        <v>0.21923276637816247</v>
      </c>
      <c r="L12" s="75">
        <f>I12-E12</f>
        <v>2534205.450000003</v>
      </c>
      <c r="M12" s="44" t="s">
        <v>206</v>
      </c>
    </row>
    <row r="13" spans="1:13" s="6" customFormat="1" ht="15" hidden="1" outlineLevel="3">
      <c r="A13" s="39" t="s">
        <v>8</v>
      </c>
      <c r="B13" s="40" t="s">
        <v>9</v>
      </c>
      <c r="C13" s="41" t="s">
        <v>8</v>
      </c>
      <c r="D13" s="5"/>
      <c r="E13" s="5"/>
      <c r="F13" s="74">
        <f aca="true" t="shared" si="1" ref="F13:F38">E13-D13</f>
        <v>0</v>
      </c>
      <c r="G13" s="78" t="e">
        <f aca="true" t="shared" si="2" ref="G13:G38">E13/D13</f>
        <v>#DIV/0!</v>
      </c>
      <c r="H13" s="42">
        <v>148555700</v>
      </c>
      <c r="I13" s="42"/>
      <c r="J13" s="42"/>
      <c r="K13" s="43">
        <f t="shared" si="0"/>
        <v>0</v>
      </c>
      <c r="L13" s="75">
        <f aca="true" t="shared" si="3" ref="L13:L38">I13-E13</f>
        <v>0</v>
      </c>
      <c r="M13" s="45"/>
    </row>
    <row r="14" spans="1:13" s="6" customFormat="1" ht="114.75" hidden="1" outlineLevel="4">
      <c r="A14" s="39" t="s">
        <v>10</v>
      </c>
      <c r="B14" s="40" t="s">
        <v>11</v>
      </c>
      <c r="C14" s="41" t="s">
        <v>10</v>
      </c>
      <c r="D14" s="5"/>
      <c r="E14" s="5"/>
      <c r="F14" s="74">
        <f t="shared" si="1"/>
        <v>0</v>
      </c>
      <c r="G14" s="78" t="e">
        <f t="shared" si="2"/>
        <v>#DIV/0!</v>
      </c>
      <c r="H14" s="42">
        <v>148555700</v>
      </c>
      <c r="I14" s="42"/>
      <c r="J14" s="42"/>
      <c r="K14" s="43">
        <f t="shared" si="0"/>
        <v>0</v>
      </c>
      <c r="L14" s="75">
        <f t="shared" si="3"/>
        <v>0</v>
      </c>
      <c r="M14" s="45"/>
    </row>
    <row r="15" spans="1:13" s="6" customFormat="1" ht="114.75" hidden="1" outlineLevel="5">
      <c r="A15" s="39" t="s">
        <v>10</v>
      </c>
      <c r="B15" s="40" t="s">
        <v>12</v>
      </c>
      <c r="C15" s="41" t="s">
        <v>10</v>
      </c>
      <c r="D15" s="5"/>
      <c r="E15" s="5"/>
      <c r="F15" s="74">
        <f t="shared" si="1"/>
        <v>0</v>
      </c>
      <c r="G15" s="78" t="e">
        <f t="shared" si="2"/>
        <v>#DIV/0!</v>
      </c>
      <c r="H15" s="42">
        <v>148555700</v>
      </c>
      <c r="I15" s="42"/>
      <c r="J15" s="42"/>
      <c r="K15" s="43">
        <f t="shared" si="0"/>
        <v>0</v>
      </c>
      <c r="L15" s="75">
        <f t="shared" si="3"/>
        <v>0</v>
      </c>
      <c r="M15" s="45"/>
    </row>
    <row r="16" spans="1:13" s="6" customFormat="1" ht="127.5" hidden="1" outlineLevel="5">
      <c r="A16" s="39" t="s">
        <v>13</v>
      </c>
      <c r="B16" s="40" t="s">
        <v>14</v>
      </c>
      <c r="C16" s="41" t="s">
        <v>13</v>
      </c>
      <c r="D16" s="5"/>
      <c r="E16" s="5"/>
      <c r="F16" s="74">
        <f t="shared" si="1"/>
        <v>0</v>
      </c>
      <c r="G16" s="78" t="e">
        <f t="shared" si="2"/>
        <v>#DIV/0!</v>
      </c>
      <c r="H16" s="42">
        <v>0</v>
      </c>
      <c r="I16" s="42"/>
      <c r="J16" s="42"/>
      <c r="K16" s="43" t="e">
        <f t="shared" si="0"/>
        <v>#DIV/0!</v>
      </c>
      <c r="L16" s="75">
        <f t="shared" si="3"/>
        <v>0</v>
      </c>
      <c r="M16" s="45"/>
    </row>
    <row r="17" spans="1:13" s="6" customFormat="1" ht="114.75" hidden="1" outlineLevel="5">
      <c r="A17" s="39" t="s">
        <v>15</v>
      </c>
      <c r="B17" s="40" t="s">
        <v>12</v>
      </c>
      <c r="C17" s="41" t="s">
        <v>15</v>
      </c>
      <c r="D17" s="5"/>
      <c r="E17" s="5"/>
      <c r="F17" s="74">
        <f t="shared" si="1"/>
        <v>0</v>
      </c>
      <c r="G17" s="78" t="e">
        <f t="shared" si="2"/>
        <v>#DIV/0!</v>
      </c>
      <c r="H17" s="42">
        <v>0</v>
      </c>
      <c r="I17" s="42"/>
      <c r="J17" s="42"/>
      <c r="K17" s="43" t="e">
        <f t="shared" si="0"/>
        <v>#DIV/0!</v>
      </c>
      <c r="L17" s="75">
        <f t="shared" si="3"/>
        <v>0</v>
      </c>
      <c r="M17" s="45"/>
    </row>
    <row r="18" spans="1:13" s="6" customFormat="1" ht="114.75" hidden="1" outlineLevel="5">
      <c r="A18" s="39" t="s">
        <v>16</v>
      </c>
      <c r="B18" s="40" t="s">
        <v>12</v>
      </c>
      <c r="C18" s="41" t="s">
        <v>16</v>
      </c>
      <c r="D18" s="5"/>
      <c r="E18" s="5"/>
      <c r="F18" s="74">
        <f t="shared" si="1"/>
        <v>0</v>
      </c>
      <c r="G18" s="78" t="e">
        <f t="shared" si="2"/>
        <v>#DIV/0!</v>
      </c>
      <c r="H18" s="42">
        <v>0</v>
      </c>
      <c r="I18" s="42"/>
      <c r="J18" s="42"/>
      <c r="K18" s="43" t="e">
        <f t="shared" si="0"/>
        <v>#DIV/0!</v>
      </c>
      <c r="L18" s="75">
        <f t="shared" si="3"/>
        <v>0</v>
      </c>
      <c r="M18" s="45"/>
    </row>
    <row r="19" spans="1:13" s="6" customFormat="1" ht="127.5" hidden="1" outlineLevel="5">
      <c r="A19" s="39" t="s">
        <v>17</v>
      </c>
      <c r="B19" s="40" t="s">
        <v>14</v>
      </c>
      <c r="C19" s="41" t="s">
        <v>17</v>
      </c>
      <c r="D19" s="5"/>
      <c r="E19" s="5"/>
      <c r="F19" s="74">
        <f t="shared" si="1"/>
        <v>0</v>
      </c>
      <c r="G19" s="78" t="e">
        <f t="shared" si="2"/>
        <v>#DIV/0!</v>
      </c>
      <c r="H19" s="42">
        <v>0</v>
      </c>
      <c r="I19" s="42"/>
      <c r="J19" s="42"/>
      <c r="K19" s="43" t="e">
        <f t="shared" si="0"/>
        <v>#DIV/0!</v>
      </c>
      <c r="L19" s="75">
        <f t="shared" si="3"/>
        <v>0</v>
      </c>
      <c r="M19" s="45"/>
    </row>
    <row r="20" spans="1:13" s="6" customFormat="1" ht="15" hidden="1" outlineLevel="3">
      <c r="A20" s="39" t="s">
        <v>18</v>
      </c>
      <c r="B20" s="40" t="s">
        <v>9</v>
      </c>
      <c r="C20" s="41" t="s">
        <v>18</v>
      </c>
      <c r="D20" s="5"/>
      <c r="E20" s="5"/>
      <c r="F20" s="74">
        <f t="shared" si="1"/>
        <v>0</v>
      </c>
      <c r="G20" s="78" t="e">
        <f t="shared" si="2"/>
        <v>#DIV/0!</v>
      </c>
      <c r="H20" s="42">
        <v>750300</v>
      </c>
      <c r="I20" s="42"/>
      <c r="J20" s="42"/>
      <c r="K20" s="43">
        <f t="shared" si="0"/>
        <v>0</v>
      </c>
      <c r="L20" s="75">
        <f t="shared" si="3"/>
        <v>0</v>
      </c>
      <c r="M20" s="45"/>
    </row>
    <row r="21" spans="1:13" s="6" customFormat="1" ht="178.5" hidden="1" outlineLevel="4">
      <c r="A21" s="39" t="s">
        <v>19</v>
      </c>
      <c r="B21" s="40" t="s">
        <v>20</v>
      </c>
      <c r="C21" s="41" t="s">
        <v>19</v>
      </c>
      <c r="D21" s="5"/>
      <c r="E21" s="5"/>
      <c r="F21" s="74">
        <f t="shared" si="1"/>
        <v>0</v>
      </c>
      <c r="G21" s="78" t="e">
        <f t="shared" si="2"/>
        <v>#DIV/0!</v>
      </c>
      <c r="H21" s="42">
        <v>750300</v>
      </c>
      <c r="I21" s="42"/>
      <c r="J21" s="42"/>
      <c r="K21" s="43">
        <f t="shared" si="0"/>
        <v>0</v>
      </c>
      <c r="L21" s="75">
        <f t="shared" si="3"/>
        <v>0</v>
      </c>
      <c r="M21" s="45"/>
    </row>
    <row r="22" spans="1:13" s="6" customFormat="1" ht="178.5" hidden="1" outlineLevel="5">
      <c r="A22" s="39" t="s">
        <v>19</v>
      </c>
      <c r="B22" s="40" t="s">
        <v>21</v>
      </c>
      <c r="C22" s="41" t="s">
        <v>19</v>
      </c>
      <c r="D22" s="5"/>
      <c r="E22" s="5"/>
      <c r="F22" s="74">
        <f t="shared" si="1"/>
        <v>0</v>
      </c>
      <c r="G22" s="78" t="e">
        <f t="shared" si="2"/>
        <v>#DIV/0!</v>
      </c>
      <c r="H22" s="42">
        <v>750300</v>
      </c>
      <c r="I22" s="42"/>
      <c r="J22" s="42"/>
      <c r="K22" s="43">
        <f t="shared" si="0"/>
        <v>0</v>
      </c>
      <c r="L22" s="75">
        <f t="shared" si="3"/>
        <v>0</v>
      </c>
      <c r="M22" s="45"/>
    </row>
    <row r="23" spans="1:13" s="6" customFormat="1" ht="178.5" hidden="1" outlineLevel="5">
      <c r="A23" s="39" t="s">
        <v>22</v>
      </c>
      <c r="B23" s="40" t="s">
        <v>21</v>
      </c>
      <c r="C23" s="41" t="s">
        <v>22</v>
      </c>
      <c r="D23" s="5"/>
      <c r="E23" s="5"/>
      <c r="F23" s="74">
        <f t="shared" si="1"/>
        <v>0</v>
      </c>
      <c r="G23" s="78" t="e">
        <f t="shared" si="2"/>
        <v>#DIV/0!</v>
      </c>
      <c r="H23" s="42">
        <v>0</v>
      </c>
      <c r="I23" s="42"/>
      <c r="J23" s="42"/>
      <c r="K23" s="43" t="e">
        <f t="shared" si="0"/>
        <v>#DIV/0!</v>
      </c>
      <c r="L23" s="75">
        <f t="shared" si="3"/>
        <v>0</v>
      </c>
      <c r="M23" s="45"/>
    </row>
    <row r="24" spans="1:13" s="6" customFormat="1" ht="15" hidden="1" outlineLevel="5">
      <c r="A24" s="39" t="s">
        <v>23</v>
      </c>
      <c r="B24" s="40">
        <v>1.82101020200121E+19</v>
      </c>
      <c r="C24" s="41" t="s">
        <v>23</v>
      </c>
      <c r="D24" s="5"/>
      <c r="E24" s="5"/>
      <c r="F24" s="74">
        <f t="shared" si="1"/>
        <v>0</v>
      </c>
      <c r="G24" s="78" t="e">
        <f t="shared" si="2"/>
        <v>#DIV/0!</v>
      </c>
      <c r="H24" s="42">
        <v>0</v>
      </c>
      <c r="I24" s="42"/>
      <c r="J24" s="42"/>
      <c r="K24" s="43" t="e">
        <f t="shared" si="0"/>
        <v>#DIV/0!</v>
      </c>
      <c r="L24" s="75">
        <f t="shared" si="3"/>
        <v>0</v>
      </c>
      <c r="M24" s="45"/>
    </row>
    <row r="25" spans="1:13" s="6" customFormat="1" ht="178.5" hidden="1" outlineLevel="5">
      <c r="A25" s="39" t="s">
        <v>24</v>
      </c>
      <c r="B25" s="40" t="s">
        <v>21</v>
      </c>
      <c r="C25" s="41" t="s">
        <v>24</v>
      </c>
      <c r="D25" s="5"/>
      <c r="E25" s="5"/>
      <c r="F25" s="74">
        <f t="shared" si="1"/>
        <v>0</v>
      </c>
      <c r="G25" s="78" t="e">
        <f t="shared" si="2"/>
        <v>#DIV/0!</v>
      </c>
      <c r="H25" s="42">
        <v>0</v>
      </c>
      <c r="I25" s="42"/>
      <c r="J25" s="42"/>
      <c r="K25" s="43" t="e">
        <f t="shared" si="0"/>
        <v>#DIV/0!</v>
      </c>
      <c r="L25" s="75">
        <f t="shared" si="3"/>
        <v>0</v>
      </c>
      <c r="M25" s="45"/>
    </row>
    <row r="26" spans="1:13" s="6" customFormat="1" ht="15" hidden="1" outlineLevel="3">
      <c r="A26" s="39" t="s">
        <v>25</v>
      </c>
      <c r="B26" s="40" t="s">
        <v>9</v>
      </c>
      <c r="C26" s="41" t="s">
        <v>25</v>
      </c>
      <c r="D26" s="5"/>
      <c r="E26" s="5"/>
      <c r="F26" s="74">
        <f t="shared" si="1"/>
        <v>0</v>
      </c>
      <c r="G26" s="78" t="e">
        <f t="shared" si="2"/>
        <v>#DIV/0!</v>
      </c>
      <c r="H26" s="42">
        <v>450200</v>
      </c>
      <c r="I26" s="42"/>
      <c r="J26" s="42"/>
      <c r="K26" s="43">
        <f t="shared" si="0"/>
        <v>0</v>
      </c>
      <c r="L26" s="75">
        <f t="shared" si="3"/>
        <v>0</v>
      </c>
      <c r="M26" s="45"/>
    </row>
    <row r="27" spans="1:13" s="6" customFormat="1" ht="76.5" hidden="1" outlineLevel="4">
      <c r="A27" s="39" t="s">
        <v>26</v>
      </c>
      <c r="B27" s="40" t="s">
        <v>27</v>
      </c>
      <c r="C27" s="41" t="s">
        <v>26</v>
      </c>
      <c r="D27" s="5"/>
      <c r="E27" s="5"/>
      <c r="F27" s="74">
        <f t="shared" si="1"/>
        <v>0</v>
      </c>
      <c r="G27" s="78" t="e">
        <f t="shared" si="2"/>
        <v>#DIV/0!</v>
      </c>
      <c r="H27" s="42">
        <v>450200</v>
      </c>
      <c r="I27" s="42"/>
      <c r="J27" s="42"/>
      <c r="K27" s="43">
        <f t="shared" si="0"/>
        <v>0</v>
      </c>
      <c r="L27" s="75">
        <f t="shared" si="3"/>
        <v>0</v>
      </c>
      <c r="M27" s="45"/>
    </row>
    <row r="28" spans="1:13" s="6" customFormat="1" ht="76.5" hidden="1" outlineLevel="5">
      <c r="A28" s="39" t="s">
        <v>26</v>
      </c>
      <c r="B28" s="40" t="s">
        <v>28</v>
      </c>
      <c r="C28" s="41" t="s">
        <v>26</v>
      </c>
      <c r="D28" s="5"/>
      <c r="E28" s="5"/>
      <c r="F28" s="74">
        <f t="shared" si="1"/>
        <v>0</v>
      </c>
      <c r="G28" s="78" t="e">
        <f t="shared" si="2"/>
        <v>#DIV/0!</v>
      </c>
      <c r="H28" s="42">
        <v>450200</v>
      </c>
      <c r="I28" s="42"/>
      <c r="J28" s="42"/>
      <c r="K28" s="43">
        <f t="shared" si="0"/>
        <v>0</v>
      </c>
      <c r="L28" s="75">
        <f t="shared" si="3"/>
        <v>0</v>
      </c>
      <c r="M28" s="45"/>
    </row>
    <row r="29" spans="1:13" s="6" customFormat="1" ht="76.5" hidden="1" outlineLevel="5">
      <c r="A29" s="39" t="s">
        <v>29</v>
      </c>
      <c r="B29" s="40" t="s">
        <v>30</v>
      </c>
      <c r="C29" s="41" t="s">
        <v>29</v>
      </c>
      <c r="D29" s="5"/>
      <c r="E29" s="5"/>
      <c r="F29" s="74">
        <f t="shared" si="1"/>
        <v>0</v>
      </c>
      <c r="G29" s="78" t="e">
        <f t="shared" si="2"/>
        <v>#DIV/0!</v>
      </c>
      <c r="H29" s="42">
        <v>0</v>
      </c>
      <c r="I29" s="42"/>
      <c r="J29" s="42"/>
      <c r="K29" s="43" t="e">
        <f t="shared" si="0"/>
        <v>#DIV/0!</v>
      </c>
      <c r="L29" s="75">
        <f t="shared" si="3"/>
        <v>0</v>
      </c>
      <c r="M29" s="45"/>
    </row>
    <row r="30" spans="1:13" s="6" customFormat="1" ht="15" hidden="1" outlineLevel="5">
      <c r="A30" s="39" t="s">
        <v>31</v>
      </c>
      <c r="B30" s="40">
        <v>1.82101020300121E+19</v>
      </c>
      <c r="C30" s="41" t="s">
        <v>31</v>
      </c>
      <c r="D30" s="5"/>
      <c r="E30" s="5"/>
      <c r="F30" s="74">
        <f t="shared" si="1"/>
        <v>0</v>
      </c>
      <c r="G30" s="78" t="e">
        <f t="shared" si="2"/>
        <v>#DIV/0!</v>
      </c>
      <c r="H30" s="42">
        <v>0</v>
      </c>
      <c r="I30" s="42"/>
      <c r="J30" s="42"/>
      <c r="K30" s="43" t="e">
        <f t="shared" si="0"/>
        <v>#DIV/0!</v>
      </c>
      <c r="L30" s="75">
        <f t="shared" si="3"/>
        <v>0</v>
      </c>
      <c r="M30" s="45"/>
    </row>
    <row r="31" spans="1:13" s="6" customFormat="1" ht="76.5" hidden="1" outlineLevel="5">
      <c r="A31" s="39" t="s">
        <v>32</v>
      </c>
      <c r="B31" s="40" t="s">
        <v>30</v>
      </c>
      <c r="C31" s="41" t="s">
        <v>32</v>
      </c>
      <c r="D31" s="5"/>
      <c r="E31" s="5"/>
      <c r="F31" s="74">
        <f t="shared" si="1"/>
        <v>0</v>
      </c>
      <c r="G31" s="78" t="e">
        <f t="shared" si="2"/>
        <v>#DIV/0!</v>
      </c>
      <c r="H31" s="42">
        <v>0</v>
      </c>
      <c r="I31" s="42"/>
      <c r="J31" s="42"/>
      <c r="K31" s="43" t="e">
        <f t="shared" si="0"/>
        <v>#DIV/0!</v>
      </c>
      <c r="L31" s="75">
        <f t="shared" si="3"/>
        <v>0</v>
      </c>
      <c r="M31" s="45"/>
    </row>
    <row r="32" spans="1:13" s="6" customFormat="1" ht="76.5" hidden="1" outlineLevel="5">
      <c r="A32" s="39" t="s">
        <v>33</v>
      </c>
      <c r="B32" s="40" t="s">
        <v>30</v>
      </c>
      <c r="C32" s="41" t="s">
        <v>33</v>
      </c>
      <c r="D32" s="5"/>
      <c r="E32" s="5"/>
      <c r="F32" s="74">
        <f t="shared" si="1"/>
        <v>0</v>
      </c>
      <c r="G32" s="78" t="e">
        <f t="shared" si="2"/>
        <v>#DIV/0!</v>
      </c>
      <c r="H32" s="42">
        <v>0</v>
      </c>
      <c r="I32" s="42"/>
      <c r="J32" s="42"/>
      <c r="K32" s="43" t="e">
        <f t="shared" si="0"/>
        <v>#DIV/0!</v>
      </c>
      <c r="L32" s="75">
        <f t="shared" si="3"/>
        <v>0</v>
      </c>
      <c r="M32" s="45"/>
    </row>
    <row r="33" spans="1:13" s="6" customFormat="1" ht="15" hidden="1" outlineLevel="3">
      <c r="A33" s="39" t="s">
        <v>34</v>
      </c>
      <c r="B33" s="40" t="s">
        <v>9</v>
      </c>
      <c r="C33" s="41" t="s">
        <v>34</v>
      </c>
      <c r="D33" s="5"/>
      <c r="E33" s="5"/>
      <c r="F33" s="74">
        <f t="shared" si="1"/>
        <v>0</v>
      </c>
      <c r="G33" s="78" t="e">
        <f t="shared" si="2"/>
        <v>#DIV/0!</v>
      </c>
      <c r="H33" s="42">
        <v>300100</v>
      </c>
      <c r="I33" s="42"/>
      <c r="J33" s="42"/>
      <c r="K33" s="43">
        <f t="shared" si="0"/>
        <v>0</v>
      </c>
      <c r="L33" s="75">
        <f t="shared" si="3"/>
        <v>0</v>
      </c>
      <c r="M33" s="45"/>
    </row>
    <row r="34" spans="1:13" s="6" customFormat="1" ht="153" hidden="1" outlineLevel="4">
      <c r="A34" s="39" t="s">
        <v>35</v>
      </c>
      <c r="B34" s="40" t="s">
        <v>36</v>
      </c>
      <c r="C34" s="41" t="s">
        <v>35</v>
      </c>
      <c r="D34" s="5"/>
      <c r="E34" s="5"/>
      <c r="F34" s="74">
        <f t="shared" si="1"/>
        <v>0</v>
      </c>
      <c r="G34" s="78" t="e">
        <f t="shared" si="2"/>
        <v>#DIV/0!</v>
      </c>
      <c r="H34" s="42">
        <v>300100</v>
      </c>
      <c r="I34" s="42"/>
      <c r="J34" s="42"/>
      <c r="K34" s="43">
        <f t="shared" si="0"/>
        <v>0</v>
      </c>
      <c r="L34" s="75">
        <f t="shared" si="3"/>
        <v>0</v>
      </c>
      <c r="M34" s="45"/>
    </row>
    <row r="35" spans="1:13" s="6" customFormat="1" ht="153" hidden="1" outlineLevel="5">
      <c r="A35" s="39" t="s">
        <v>35</v>
      </c>
      <c r="B35" s="40" t="s">
        <v>37</v>
      </c>
      <c r="C35" s="41" t="s">
        <v>35</v>
      </c>
      <c r="D35" s="5"/>
      <c r="E35" s="5"/>
      <c r="F35" s="74">
        <f t="shared" si="1"/>
        <v>0</v>
      </c>
      <c r="G35" s="78" t="e">
        <f t="shared" si="2"/>
        <v>#DIV/0!</v>
      </c>
      <c r="H35" s="42">
        <v>300100</v>
      </c>
      <c r="I35" s="42"/>
      <c r="J35" s="42"/>
      <c r="K35" s="43">
        <f t="shared" si="0"/>
        <v>0</v>
      </c>
      <c r="L35" s="75">
        <f t="shared" si="3"/>
        <v>0</v>
      </c>
      <c r="M35" s="45"/>
    </row>
    <row r="36" spans="1:13" s="6" customFormat="1" ht="369.75" hidden="1" outlineLevel="5">
      <c r="A36" s="39" t="s">
        <v>38</v>
      </c>
      <c r="B36" s="40" t="s">
        <v>39</v>
      </c>
      <c r="C36" s="41" t="s">
        <v>38</v>
      </c>
      <c r="D36" s="5"/>
      <c r="E36" s="5"/>
      <c r="F36" s="74">
        <f t="shared" si="1"/>
        <v>0</v>
      </c>
      <c r="G36" s="78" t="e">
        <f t="shared" si="2"/>
        <v>#DIV/0!</v>
      </c>
      <c r="H36" s="42">
        <v>0</v>
      </c>
      <c r="I36" s="42"/>
      <c r="J36" s="42"/>
      <c r="K36" s="43" t="e">
        <f t="shared" si="0"/>
        <v>#DIV/0!</v>
      </c>
      <c r="L36" s="75">
        <f t="shared" si="3"/>
        <v>0</v>
      </c>
      <c r="M36" s="45"/>
    </row>
    <row r="37" spans="1:13" s="6" customFormat="1" ht="60.75" customHeight="1" outlineLevel="2" collapsed="1">
      <c r="A37" s="39" t="s">
        <v>40</v>
      </c>
      <c r="B37" s="40" t="s">
        <v>163</v>
      </c>
      <c r="C37" s="41" t="s">
        <v>40</v>
      </c>
      <c r="D37" s="5">
        <v>6725729.78</v>
      </c>
      <c r="E37" s="5">
        <v>1475271.31</v>
      </c>
      <c r="F37" s="74">
        <f t="shared" si="1"/>
        <v>-5250458.470000001</v>
      </c>
      <c r="G37" s="78">
        <f t="shared" si="2"/>
        <v>0.2193473954881369</v>
      </c>
      <c r="H37" s="42">
        <v>6347546.53</v>
      </c>
      <c r="I37" s="42">
        <v>1875524.83</v>
      </c>
      <c r="J37" s="42">
        <f>I37-H37</f>
        <v>-4472021.7</v>
      </c>
      <c r="K37" s="43">
        <f t="shared" si="0"/>
        <v>0.29547240357133703</v>
      </c>
      <c r="L37" s="75">
        <f t="shared" si="3"/>
        <v>400253.52</v>
      </c>
      <c r="M37" s="44" t="s">
        <v>207</v>
      </c>
    </row>
    <row r="38" spans="1:13" s="6" customFormat="1" ht="24.75" customHeight="1" outlineLevel="1">
      <c r="A38" s="39" t="s">
        <v>41</v>
      </c>
      <c r="B38" s="40" t="s">
        <v>164</v>
      </c>
      <c r="C38" s="41" t="s">
        <v>41</v>
      </c>
      <c r="D38" s="5">
        <f>D39+D49+D53</f>
        <v>43628237.62</v>
      </c>
      <c r="E38" s="5">
        <f>E39+E49+E53</f>
        <v>13480007.38</v>
      </c>
      <c r="F38" s="74">
        <f t="shared" si="1"/>
        <v>-30148230.239999995</v>
      </c>
      <c r="G38" s="78">
        <f t="shared" si="2"/>
        <v>0.30897437337282024</v>
      </c>
      <c r="H38" s="42">
        <f>H39+H49+H53</f>
        <v>46510500</v>
      </c>
      <c r="I38" s="42">
        <f>I39+I49+I53</f>
        <v>10697135.86</v>
      </c>
      <c r="J38" s="42">
        <f>J39+J49+J53</f>
        <v>-35813364.14</v>
      </c>
      <c r="K38" s="43">
        <f t="shared" si="0"/>
        <v>0.22999399834445983</v>
      </c>
      <c r="L38" s="75">
        <f t="shared" si="3"/>
        <v>-2782871.5200000014</v>
      </c>
      <c r="M38" s="45"/>
    </row>
    <row r="39" spans="1:13" ht="63.75" customHeight="1" outlineLevel="2">
      <c r="A39" s="46" t="s">
        <v>42</v>
      </c>
      <c r="B39" s="47" t="s">
        <v>170</v>
      </c>
      <c r="C39" s="48" t="s">
        <v>42</v>
      </c>
      <c r="D39" s="7">
        <v>34488561.26</v>
      </c>
      <c r="E39" s="7">
        <v>10519576.64</v>
      </c>
      <c r="F39" s="7">
        <f>E39-D39</f>
        <v>-23968984.619999997</v>
      </c>
      <c r="G39" s="50">
        <f>E39/D39</f>
        <v>0.30501639545632936</v>
      </c>
      <c r="H39" s="49">
        <v>36708100</v>
      </c>
      <c r="I39" s="49">
        <v>7788963.15</v>
      </c>
      <c r="J39" s="49">
        <f>I39-H39</f>
        <v>-28919136.85</v>
      </c>
      <c r="K39" s="50">
        <f t="shared" si="0"/>
        <v>0.21218649698567893</v>
      </c>
      <c r="L39" s="49">
        <f>I39-E39</f>
        <v>-2730613.49</v>
      </c>
      <c r="M39" s="51" t="s">
        <v>202</v>
      </c>
    </row>
    <row r="40" spans="1:13" ht="15" hidden="1" outlineLevel="3">
      <c r="A40" s="46" t="s">
        <v>43</v>
      </c>
      <c r="B40" s="47" t="s">
        <v>9</v>
      </c>
      <c r="C40" s="48" t="s">
        <v>43</v>
      </c>
      <c r="D40" s="7"/>
      <c r="E40" s="7"/>
      <c r="F40" s="7">
        <f aca="true" t="shared" si="4" ref="F40:F53">E40-D40</f>
        <v>0</v>
      </c>
      <c r="G40" s="50" t="e">
        <f aca="true" t="shared" si="5" ref="G40:G53">E40/D40</f>
        <v>#DIV/0!</v>
      </c>
      <c r="H40" s="49">
        <v>57591300</v>
      </c>
      <c r="I40" s="49"/>
      <c r="J40" s="49">
        <f aca="true" t="shared" si="6" ref="J40:J53">I40-H40</f>
        <v>-57591300</v>
      </c>
      <c r="K40" s="50">
        <f t="shared" si="0"/>
        <v>0</v>
      </c>
      <c r="L40" s="49">
        <f aca="true" t="shared" si="7" ref="L40:L53">I40-E40</f>
        <v>0</v>
      </c>
      <c r="M40" s="52"/>
    </row>
    <row r="41" spans="1:13" ht="38.25" hidden="1" outlineLevel="4">
      <c r="A41" s="46" t="s">
        <v>44</v>
      </c>
      <c r="B41" s="47" t="s">
        <v>45</v>
      </c>
      <c r="C41" s="48" t="s">
        <v>44</v>
      </c>
      <c r="D41" s="7"/>
      <c r="E41" s="7"/>
      <c r="F41" s="7">
        <f t="shared" si="4"/>
        <v>0</v>
      </c>
      <c r="G41" s="50" t="e">
        <f t="shared" si="5"/>
        <v>#DIV/0!</v>
      </c>
      <c r="H41" s="49">
        <v>57591300</v>
      </c>
      <c r="I41" s="49"/>
      <c r="J41" s="49">
        <f t="shared" si="6"/>
        <v>-57591300</v>
      </c>
      <c r="K41" s="50">
        <f t="shared" si="0"/>
        <v>0</v>
      </c>
      <c r="L41" s="49">
        <f t="shared" si="7"/>
        <v>0</v>
      </c>
      <c r="M41" s="52"/>
    </row>
    <row r="42" spans="1:13" ht="38.25" hidden="1" outlineLevel="5">
      <c r="A42" s="46" t="s">
        <v>44</v>
      </c>
      <c r="B42" s="47" t="s">
        <v>46</v>
      </c>
      <c r="C42" s="48" t="s">
        <v>44</v>
      </c>
      <c r="D42" s="7"/>
      <c r="E42" s="7"/>
      <c r="F42" s="7">
        <f t="shared" si="4"/>
        <v>0</v>
      </c>
      <c r="G42" s="50" t="e">
        <f t="shared" si="5"/>
        <v>#DIV/0!</v>
      </c>
      <c r="H42" s="49">
        <v>57591300</v>
      </c>
      <c r="I42" s="49"/>
      <c r="J42" s="49">
        <f t="shared" si="6"/>
        <v>-57591300</v>
      </c>
      <c r="K42" s="50">
        <f t="shared" si="0"/>
        <v>0</v>
      </c>
      <c r="L42" s="49">
        <f t="shared" si="7"/>
        <v>0</v>
      </c>
      <c r="M42" s="52"/>
    </row>
    <row r="43" spans="1:13" ht="38.25" hidden="1" outlineLevel="5">
      <c r="A43" s="46" t="s">
        <v>47</v>
      </c>
      <c r="B43" s="47" t="s">
        <v>46</v>
      </c>
      <c r="C43" s="48" t="s">
        <v>47</v>
      </c>
      <c r="D43" s="7"/>
      <c r="E43" s="7"/>
      <c r="F43" s="7">
        <f t="shared" si="4"/>
        <v>0</v>
      </c>
      <c r="G43" s="50" t="e">
        <f t="shared" si="5"/>
        <v>#DIV/0!</v>
      </c>
      <c r="H43" s="49">
        <v>0</v>
      </c>
      <c r="I43" s="49"/>
      <c r="J43" s="49">
        <f t="shared" si="6"/>
        <v>0</v>
      </c>
      <c r="K43" s="50" t="e">
        <f t="shared" si="0"/>
        <v>#DIV/0!</v>
      </c>
      <c r="L43" s="49">
        <f t="shared" si="7"/>
        <v>0</v>
      </c>
      <c r="M43" s="52"/>
    </row>
    <row r="44" spans="1:13" ht="38.25" hidden="1" outlineLevel="5">
      <c r="A44" s="46" t="s">
        <v>48</v>
      </c>
      <c r="B44" s="47" t="s">
        <v>46</v>
      </c>
      <c r="C44" s="48" t="s">
        <v>48</v>
      </c>
      <c r="D44" s="7"/>
      <c r="E44" s="7"/>
      <c r="F44" s="7">
        <f t="shared" si="4"/>
        <v>0</v>
      </c>
      <c r="G44" s="50" t="e">
        <f t="shared" si="5"/>
        <v>#DIV/0!</v>
      </c>
      <c r="H44" s="49">
        <v>0</v>
      </c>
      <c r="I44" s="49"/>
      <c r="J44" s="49">
        <f t="shared" si="6"/>
        <v>0</v>
      </c>
      <c r="K44" s="50" t="e">
        <f t="shared" si="0"/>
        <v>#DIV/0!</v>
      </c>
      <c r="L44" s="49">
        <f t="shared" si="7"/>
        <v>0</v>
      </c>
      <c r="M44" s="52"/>
    </row>
    <row r="45" spans="1:13" ht="38.25" hidden="1" outlineLevel="5">
      <c r="A45" s="46" t="s">
        <v>49</v>
      </c>
      <c r="B45" s="47" t="s">
        <v>46</v>
      </c>
      <c r="C45" s="48" t="s">
        <v>49</v>
      </c>
      <c r="D45" s="7"/>
      <c r="E45" s="7"/>
      <c r="F45" s="7">
        <f t="shared" si="4"/>
        <v>0</v>
      </c>
      <c r="G45" s="50" t="e">
        <f t="shared" si="5"/>
        <v>#DIV/0!</v>
      </c>
      <c r="H45" s="49">
        <v>0</v>
      </c>
      <c r="I45" s="49"/>
      <c r="J45" s="49">
        <f t="shared" si="6"/>
        <v>0</v>
      </c>
      <c r="K45" s="50" t="e">
        <f t="shared" si="0"/>
        <v>#DIV/0!</v>
      </c>
      <c r="L45" s="49">
        <f t="shared" si="7"/>
        <v>0</v>
      </c>
      <c r="M45" s="52"/>
    </row>
    <row r="46" spans="1:13" ht="15" hidden="1" outlineLevel="3">
      <c r="A46" s="46" t="s">
        <v>50</v>
      </c>
      <c r="B46" s="47" t="s">
        <v>9</v>
      </c>
      <c r="C46" s="48" t="s">
        <v>50</v>
      </c>
      <c r="D46" s="7"/>
      <c r="E46" s="7"/>
      <c r="F46" s="7">
        <f t="shared" si="4"/>
        <v>0</v>
      </c>
      <c r="G46" s="50" t="e">
        <f t="shared" si="5"/>
        <v>#DIV/0!</v>
      </c>
      <c r="H46" s="49">
        <v>0</v>
      </c>
      <c r="I46" s="49"/>
      <c r="J46" s="49">
        <f t="shared" si="6"/>
        <v>0</v>
      </c>
      <c r="K46" s="50" t="e">
        <f t="shared" si="0"/>
        <v>#DIV/0!</v>
      </c>
      <c r="L46" s="49">
        <f t="shared" si="7"/>
        <v>0</v>
      </c>
      <c r="M46" s="52"/>
    </row>
    <row r="47" spans="1:13" ht="51" hidden="1" outlineLevel="4">
      <c r="A47" s="46" t="s">
        <v>51</v>
      </c>
      <c r="B47" s="47" t="s">
        <v>52</v>
      </c>
      <c r="C47" s="48" t="s">
        <v>51</v>
      </c>
      <c r="D47" s="7"/>
      <c r="E47" s="7"/>
      <c r="F47" s="7">
        <f t="shared" si="4"/>
        <v>0</v>
      </c>
      <c r="G47" s="50" t="e">
        <f t="shared" si="5"/>
        <v>#DIV/0!</v>
      </c>
      <c r="H47" s="49">
        <v>0</v>
      </c>
      <c r="I47" s="49"/>
      <c r="J47" s="49">
        <f t="shared" si="6"/>
        <v>0</v>
      </c>
      <c r="K47" s="50" t="e">
        <f t="shared" si="0"/>
        <v>#DIV/0!</v>
      </c>
      <c r="L47" s="49">
        <f t="shared" si="7"/>
        <v>0</v>
      </c>
      <c r="M47" s="52"/>
    </row>
    <row r="48" spans="1:13" ht="51" hidden="1" outlineLevel="5">
      <c r="A48" s="46" t="s">
        <v>53</v>
      </c>
      <c r="B48" s="47" t="s">
        <v>54</v>
      </c>
      <c r="C48" s="48" t="s">
        <v>53</v>
      </c>
      <c r="D48" s="7"/>
      <c r="E48" s="7"/>
      <c r="F48" s="7">
        <f t="shared" si="4"/>
        <v>0</v>
      </c>
      <c r="G48" s="50" t="e">
        <f t="shared" si="5"/>
        <v>#DIV/0!</v>
      </c>
      <c r="H48" s="49">
        <v>0</v>
      </c>
      <c r="I48" s="49"/>
      <c r="J48" s="49">
        <f t="shared" si="6"/>
        <v>0</v>
      </c>
      <c r="K48" s="50" t="e">
        <f t="shared" si="0"/>
        <v>#DIV/0!</v>
      </c>
      <c r="L48" s="49">
        <f t="shared" si="7"/>
        <v>0</v>
      </c>
      <c r="M48" s="52"/>
    </row>
    <row r="49" spans="1:13" ht="18.75" customHeight="1" outlineLevel="2" collapsed="1">
      <c r="A49" s="46" t="s">
        <v>55</v>
      </c>
      <c r="B49" s="47" t="s">
        <v>171</v>
      </c>
      <c r="C49" s="48" t="s">
        <v>55</v>
      </c>
      <c r="D49" s="7">
        <v>19057.14</v>
      </c>
      <c r="E49" s="7"/>
      <c r="F49" s="7">
        <f t="shared" si="4"/>
        <v>-19057.14</v>
      </c>
      <c r="G49" s="50">
        <f t="shared" si="5"/>
        <v>0</v>
      </c>
      <c r="H49" s="49">
        <v>20000</v>
      </c>
      <c r="I49" s="7"/>
      <c r="J49" s="49">
        <f t="shared" si="6"/>
        <v>-20000</v>
      </c>
      <c r="K49" s="50">
        <f t="shared" si="0"/>
        <v>0</v>
      </c>
      <c r="L49" s="49">
        <f t="shared" si="7"/>
        <v>0</v>
      </c>
      <c r="M49" s="52"/>
    </row>
    <row r="50" spans="1:13" ht="15" hidden="1" outlineLevel="3">
      <c r="A50" s="46" t="s">
        <v>56</v>
      </c>
      <c r="B50" s="47" t="s">
        <v>9</v>
      </c>
      <c r="C50" s="48" t="s">
        <v>56</v>
      </c>
      <c r="D50" s="7"/>
      <c r="E50" s="7"/>
      <c r="F50" s="7">
        <f t="shared" si="4"/>
        <v>0</v>
      </c>
      <c r="G50" s="50" t="e">
        <f t="shared" si="5"/>
        <v>#DIV/0!</v>
      </c>
      <c r="H50" s="49"/>
      <c r="I50" s="49"/>
      <c r="J50" s="49">
        <f t="shared" si="6"/>
        <v>0</v>
      </c>
      <c r="K50" s="50" t="e">
        <f t="shared" si="0"/>
        <v>#DIV/0!</v>
      </c>
      <c r="L50" s="49">
        <f t="shared" si="7"/>
        <v>0</v>
      </c>
      <c r="M50" s="52"/>
    </row>
    <row r="51" spans="1:13" ht="25.5" hidden="1" outlineLevel="4">
      <c r="A51" s="46" t="s">
        <v>57</v>
      </c>
      <c r="B51" s="47" t="s">
        <v>58</v>
      </c>
      <c r="C51" s="48" t="s">
        <v>57</v>
      </c>
      <c r="D51" s="7"/>
      <c r="E51" s="7"/>
      <c r="F51" s="7">
        <f t="shared" si="4"/>
        <v>0</v>
      </c>
      <c r="G51" s="50" t="e">
        <f t="shared" si="5"/>
        <v>#DIV/0!</v>
      </c>
      <c r="H51" s="49"/>
      <c r="I51" s="49"/>
      <c r="J51" s="49">
        <f t="shared" si="6"/>
        <v>0</v>
      </c>
      <c r="K51" s="50" t="e">
        <f t="shared" si="0"/>
        <v>#DIV/0!</v>
      </c>
      <c r="L51" s="49">
        <f t="shared" si="7"/>
        <v>0</v>
      </c>
      <c r="M51" s="52"/>
    </row>
    <row r="52" spans="1:13" ht="25.5" hidden="1" outlineLevel="5">
      <c r="A52" s="46" t="s">
        <v>57</v>
      </c>
      <c r="B52" s="47" t="s">
        <v>59</v>
      </c>
      <c r="C52" s="48" t="s">
        <v>57</v>
      </c>
      <c r="D52" s="7"/>
      <c r="E52" s="7"/>
      <c r="F52" s="7">
        <f t="shared" si="4"/>
        <v>0</v>
      </c>
      <c r="G52" s="50" t="e">
        <f t="shared" si="5"/>
        <v>#DIV/0!</v>
      </c>
      <c r="H52" s="49"/>
      <c r="I52" s="49"/>
      <c r="J52" s="49">
        <f t="shared" si="6"/>
        <v>0</v>
      </c>
      <c r="K52" s="50" t="e">
        <f t="shared" si="0"/>
        <v>#DIV/0!</v>
      </c>
      <c r="L52" s="49">
        <f t="shared" si="7"/>
        <v>0</v>
      </c>
      <c r="M52" s="52"/>
    </row>
    <row r="53" spans="1:13" ht="46.5" customHeight="1" outlineLevel="2" collapsed="1">
      <c r="A53" s="46" t="s">
        <v>60</v>
      </c>
      <c r="B53" s="47" t="s">
        <v>172</v>
      </c>
      <c r="C53" s="48" t="s">
        <v>60</v>
      </c>
      <c r="D53" s="7">
        <v>9120619.22</v>
      </c>
      <c r="E53" s="7">
        <v>2960430.74</v>
      </c>
      <c r="F53" s="7">
        <f t="shared" si="4"/>
        <v>-6160188.48</v>
      </c>
      <c r="G53" s="50">
        <f t="shared" si="5"/>
        <v>0.32458659533864415</v>
      </c>
      <c r="H53" s="49">
        <v>9782400</v>
      </c>
      <c r="I53" s="49">
        <v>2908172.71</v>
      </c>
      <c r="J53" s="49">
        <f t="shared" si="6"/>
        <v>-6874227.29</v>
      </c>
      <c r="K53" s="50">
        <f t="shared" si="0"/>
        <v>0.2972862191282303</v>
      </c>
      <c r="L53" s="49">
        <f t="shared" si="7"/>
        <v>-52258.03000000026</v>
      </c>
      <c r="M53" s="51"/>
    </row>
    <row r="54" spans="1:13" ht="15" hidden="1" outlineLevel="3">
      <c r="A54" s="46" t="s">
        <v>61</v>
      </c>
      <c r="B54" s="47" t="s">
        <v>9</v>
      </c>
      <c r="C54" s="48" t="s">
        <v>61</v>
      </c>
      <c r="D54" s="7"/>
      <c r="E54" s="7"/>
      <c r="F54" s="7"/>
      <c r="G54" s="50" t="e">
        <f>D54/#REF!</f>
        <v>#REF!</v>
      </c>
      <c r="H54" s="49">
        <v>8300000</v>
      </c>
      <c r="I54" s="49">
        <v>401120</v>
      </c>
      <c r="J54" s="49"/>
      <c r="K54" s="50">
        <f t="shared" si="0"/>
        <v>0.04832771084337349</v>
      </c>
      <c r="L54" s="49" t="e">
        <f>D54-#REF!</f>
        <v>#REF!</v>
      </c>
      <c r="M54" s="52"/>
    </row>
    <row r="55" spans="1:13" ht="51" hidden="1" outlineLevel="4">
      <c r="A55" s="46" t="s">
        <v>62</v>
      </c>
      <c r="B55" s="47" t="s">
        <v>63</v>
      </c>
      <c r="C55" s="48" t="s">
        <v>62</v>
      </c>
      <c r="D55" s="7"/>
      <c r="E55" s="7"/>
      <c r="F55" s="7"/>
      <c r="G55" s="50" t="e">
        <f>D55/#REF!</f>
        <v>#REF!</v>
      </c>
      <c r="H55" s="49">
        <v>8300000</v>
      </c>
      <c r="I55" s="49">
        <v>401120</v>
      </c>
      <c r="J55" s="49"/>
      <c r="K55" s="50">
        <f t="shared" si="0"/>
        <v>0.04832771084337349</v>
      </c>
      <c r="L55" s="49" t="e">
        <f>D55-#REF!</f>
        <v>#REF!</v>
      </c>
      <c r="M55" s="52"/>
    </row>
    <row r="56" spans="1:13" ht="51" hidden="1" outlineLevel="5">
      <c r="A56" s="46" t="s">
        <v>62</v>
      </c>
      <c r="B56" s="47" t="s">
        <v>64</v>
      </c>
      <c r="C56" s="48" t="s">
        <v>62</v>
      </c>
      <c r="D56" s="7"/>
      <c r="E56" s="7"/>
      <c r="F56" s="7"/>
      <c r="G56" s="50" t="e">
        <f>D56/#REF!</f>
        <v>#REF!</v>
      </c>
      <c r="H56" s="49">
        <v>8300000</v>
      </c>
      <c r="I56" s="49">
        <v>0</v>
      </c>
      <c r="J56" s="49"/>
      <c r="K56" s="50">
        <f t="shared" si="0"/>
        <v>0</v>
      </c>
      <c r="L56" s="49" t="e">
        <f>D56-#REF!</f>
        <v>#REF!</v>
      </c>
      <c r="M56" s="52"/>
    </row>
    <row r="57" spans="1:13" ht="51" hidden="1" outlineLevel="5">
      <c r="A57" s="46" t="s">
        <v>65</v>
      </c>
      <c r="B57" s="47" t="s">
        <v>64</v>
      </c>
      <c r="C57" s="48" t="s">
        <v>65</v>
      </c>
      <c r="D57" s="7"/>
      <c r="E57" s="7"/>
      <c r="F57" s="7"/>
      <c r="G57" s="50" t="e">
        <f>D57/#REF!</f>
        <v>#REF!</v>
      </c>
      <c r="H57" s="49">
        <v>0</v>
      </c>
      <c r="I57" s="49">
        <v>401106.8</v>
      </c>
      <c r="J57" s="49"/>
      <c r="K57" s="50" t="e">
        <f t="shared" si="0"/>
        <v>#DIV/0!</v>
      </c>
      <c r="L57" s="49" t="e">
        <f>D57-#REF!</f>
        <v>#REF!</v>
      </c>
      <c r="M57" s="52"/>
    </row>
    <row r="58" spans="1:13" ht="51" hidden="1" outlineLevel="5">
      <c r="A58" s="46" t="s">
        <v>66</v>
      </c>
      <c r="B58" s="47" t="s">
        <v>64</v>
      </c>
      <c r="C58" s="48" t="s">
        <v>66</v>
      </c>
      <c r="D58" s="7"/>
      <c r="E58" s="7"/>
      <c r="F58" s="7"/>
      <c r="G58" s="50" t="e">
        <f>D58/#REF!</f>
        <v>#REF!</v>
      </c>
      <c r="H58" s="49">
        <v>0</v>
      </c>
      <c r="I58" s="49">
        <v>13.2</v>
      </c>
      <c r="J58" s="49"/>
      <c r="K58" s="50" t="e">
        <f t="shared" si="0"/>
        <v>#DIV/0!</v>
      </c>
      <c r="L58" s="49" t="e">
        <f>D58-#REF!</f>
        <v>#REF!</v>
      </c>
      <c r="M58" s="52"/>
    </row>
    <row r="59" spans="1:13" s="6" customFormat="1" ht="22.5" customHeight="1" outlineLevel="1" collapsed="1">
      <c r="A59" s="39" t="s">
        <v>67</v>
      </c>
      <c r="B59" s="40" t="s">
        <v>165</v>
      </c>
      <c r="C59" s="41" t="s">
        <v>67</v>
      </c>
      <c r="D59" s="5">
        <f>D60+D61+D62</f>
        <v>98280928.76</v>
      </c>
      <c r="E59" s="5">
        <f>E60+E61+E62</f>
        <v>16755648.24</v>
      </c>
      <c r="F59" s="5">
        <f>E59-D59</f>
        <v>-81525280.52000001</v>
      </c>
      <c r="G59" s="43">
        <f aca="true" t="shared" si="8" ref="G59:G69">E59/D59</f>
        <v>0.17048728020180748</v>
      </c>
      <c r="H59" s="42">
        <f>H60+H61+H62</f>
        <v>96700000</v>
      </c>
      <c r="I59" s="42">
        <f>I60+I61+I62</f>
        <v>15437409.79</v>
      </c>
      <c r="J59" s="42">
        <f>J60+J61+J62</f>
        <v>-81262590.21000001</v>
      </c>
      <c r="K59" s="43">
        <f t="shared" si="0"/>
        <v>0.15964229358841778</v>
      </c>
      <c r="L59" s="42">
        <f aca="true" t="shared" si="9" ref="L59:L69">I59-E59</f>
        <v>-1318238.4500000011</v>
      </c>
      <c r="M59" s="45"/>
    </row>
    <row r="60" spans="1:13" ht="60" customHeight="1" outlineLevel="2">
      <c r="A60" s="46" t="s">
        <v>68</v>
      </c>
      <c r="B60" s="47" t="s">
        <v>173</v>
      </c>
      <c r="C60" s="48" t="s">
        <v>68</v>
      </c>
      <c r="D60" s="7">
        <v>13672261.04</v>
      </c>
      <c r="E60" s="7">
        <v>1005111.58</v>
      </c>
      <c r="F60" s="7">
        <f>E60-D60</f>
        <v>-12667149.459999999</v>
      </c>
      <c r="G60" s="50">
        <f t="shared" si="8"/>
        <v>0.07351465694367697</v>
      </c>
      <c r="H60" s="49">
        <v>12500000</v>
      </c>
      <c r="I60" s="49">
        <v>714414.19</v>
      </c>
      <c r="J60" s="49">
        <f>I60-H60</f>
        <v>-11785585.81</v>
      </c>
      <c r="K60" s="50">
        <f t="shared" si="0"/>
        <v>0.057153135199999996</v>
      </c>
      <c r="L60" s="49">
        <f t="shared" si="9"/>
        <v>-290697.39</v>
      </c>
      <c r="M60" s="51"/>
    </row>
    <row r="61" spans="1:13" ht="100.5" customHeight="1" outlineLevel="4">
      <c r="A61" s="46" t="s">
        <v>69</v>
      </c>
      <c r="B61" s="47" t="s">
        <v>174</v>
      </c>
      <c r="C61" s="48" t="s">
        <v>69</v>
      </c>
      <c r="D61" s="7">
        <v>64001678.52</v>
      </c>
      <c r="E61" s="7">
        <v>14675517.47</v>
      </c>
      <c r="F61" s="7">
        <f>E61-D61</f>
        <v>-49326161.050000004</v>
      </c>
      <c r="G61" s="50">
        <f t="shared" si="8"/>
        <v>0.22929894667393794</v>
      </c>
      <c r="H61" s="49">
        <v>65000000</v>
      </c>
      <c r="I61" s="49">
        <v>13723778.69</v>
      </c>
      <c r="J61" s="49">
        <f>I61-H61</f>
        <v>-51276221.31</v>
      </c>
      <c r="K61" s="50">
        <f t="shared" si="0"/>
        <v>0.21113505676923075</v>
      </c>
      <c r="L61" s="49">
        <f t="shared" si="9"/>
        <v>-951738.7800000012</v>
      </c>
      <c r="M61" s="51" t="s">
        <v>214</v>
      </c>
    </row>
    <row r="62" spans="1:13" ht="57.75" customHeight="1" outlineLevel="4">
      <c r="A62" s="46" t="s">
        <v>70</v>
      </c>
      <c r="B62" s="47" t="s">
        <v>175</v>
      </c>
      <c r="C62" s="48" t="s">
        <v>70</v>
      </c>
      <c r="D62" s="7">
        <v>20606989.2</v>
      </c>
      <c r="E62" s="7">
        <v>1075019.19</v>
      </c>
      <c r="F62" s="7">
        <f>E62-D62</f>
        <v>-19531970.009999998</v>
      </c>
      <c r="G62" s="50">
        <f t="shared" si="8"/>
        <v>0.052167698035188954</v>
      </c>
      <c r="H62" s="49">
        <v>19200000</v>
      </c>
      <c r="I62" s="49">
        <v>999216.91</v>
      </c>
      <c r="J62" s="49">
        <f>I62-H62</f>
        <v>-18200783.09</v>
      </c>
      <c r="K62" s="50">
        <f t="shared" si="0"/>
        <v>0.05204254739583333</v>
      </c>
      <c r="L62" s="49">
        <f t="shared" si="9"/>
        <v>-75802.27999999991</v>
      </c>
      <c r="M62" s="51"/>
    </row>
    <row r="63" spans="1:13" s="6" customFormat="1" ht="21.75" customHeight="1" outlineLevel="1">
      <c r="A63" s="39" t="s">
        <v>71</v>
      </c>
      <c r="B63" s="40" t="s">
        <v>166</v>
      </c>
      <c r="C63" s="41" t="s">
        <v>71</v>
      </c>
      <c r="D63" s="5">
        <f>D64+D69</f>
        <v>8384688.27</v>
      </c>
      <c r="E63" s="5">
        <f>E64+E69</f>
        <v>1800363.15</v>
      </c>
      <c r="F63" s="5">
        <f>F64+F69</f>
        <v>-6584325.119999999</v>
      </c>
      <c r="G63" s="43">
        <f t="shared" si="8"/>
        <v>0.2147203440396956</v>
      </c>
      <c r="H63" s="42">
        <f>H64+H69</f>
        <v>7890000</v>
      </c>
      <c r="I63" s="42">
        <f>I64+I69</f>
        <v>1609616.48</v>
      </c>
      <c r="J63" s="42">
        <f>J64+J69</f>
        <v>-6280383.52</v>
      </c>
      <c r="K63" s="43">
        <f t="shared" si="0"/>
        <v>0.20400715842839037</v>
      </c>
      <c r="L63" s="42">
        <f t="shared" si="9"/>
        <v>-190746.66999999993</v>
      </c>
      <c r="M63" s="45"/>
    </row>
    <row r="64" spans="1:13" ht="51" outlineLevel="2">
      <c r="A64" s="46" t="s">
        <v>72</v>
      </c>
      <c r="B64" s="47" t="s">
        <v>73</v>
      </c>
      <c r="C64" s="48" t="s">
        <v>72</v>
      </c>
      <c r="D64" s="7">
        <v>8079688.27</v>
      </c>
      <c r="E64" s="7">
        <v>1726963.15</v>
      </c>
      <c r="F64" s="7">
        <f aca="true" t="shared" si="10" ref="F64:F69">E64-D64</f>
        <v>-6352725.119999999</v>
      </c>
      <c r="G64" s="50">
        <f t="shared" si="8"/>
        <v>0.213741309353758</v>
      </c>
      <c r="H64" s="49">
        <v>7850000</v>
      </c>
      <c r="I64" s="49">
        <v>1609616.48</v>
      </c>
      <c r="J64" s="49">
        <f aca="true" t="shared" si="11" ref="J64:J69">I64-H64</f>
        <v>-6240383.52</v>
      </c>
      <c r="K64" s="50">
        <f t="shared" si="0"/>
        <v>0.20504668535031847</v>
      </c>
      <c r="L64" s="49">
        <f t="shared" si="9"/>
        <v>-117346.66999999993</v>
      </c>
      <c r="M64" s="52"/>
    </row>
    <row r="65" spans="1:13" ht="15" hidden="1" outlineLevel="3">
      <c r="A65" s="46" t="s">
        <v>74</v>
      </c>
      <c r="B65" s="47" t="s">
        <v>9</v>
      </c>
      <c r="C65" s="48" t="s">
        <v>74</v>
      </c>
      <c r="D65" s="7"/>
      <c r="E65" s="7"/>
      <c r="F65" s="7">
        <f t="shared" si="10"/>
        <v>0</v>
      </c>
      <c r="G65" s="50" t="e">
        <f t="shared" si="8"/>
        <v>#DIV/0!</v>
      </c>
      <c r="H65" s="49"/>
      <c r="I65" s="49"/>
      <c r="J65" s="49">
        <f t="shared" si="11"/>
        <v>0</v>
      </c>
      <c r="K65" s="50" t="e">
        <f t="shared" si="0"/>
        <v>#DIV/0!</v>
      </c>
      <c r="L65" s="49">
        <f t="shared" si="9"/>
        <v>0</v>
      </c>
      <c r="M65" s="52"/>
    </row>
    <row r="66" spans="1:13" ht="63.75" hidden="1" outlineLevel="4">
      <c r="A66" s="46" t="s">
        <v>75</v>
      </c>
      <c r="B66" s="47" t="s">
        <v>76</v>
      </c>
      <c r="C66" s="48" t="s">
        <v>75</v>
      </c>
      <c r="D66" s="7"/>
      <c r="E66" s="7"/>
      <c r="F66" s="7">
        <f t="shared" si="10"/>
        <v>0</v>
      </c>
      <c r="G66" s="50" t="e">
        <f t="shared" si="8"/>
        <v>#DIV/0!</v>
      </c>
      <c r="H66" s="49"/>
      <c r="I66" s="49"/>
      <c r="J66" s="49">
        <f t="shared" si="11"/>
        <v>0</v>
      </c>
      <c r="K66" s="50" t="e">
        <f t="shared" si="0"/>
        <v>#DIV/0!</v>
      </c>
      <c r="L66" s="49">
        <f t="shared" si="9"/>
        <v>0</v>
      </c>
      <c r="M66" s="52"/>
    </row>
    <row r="67" spans="1:13" ht="63.75" hidden="1" outlineLevel="5">
      <c r="A67" s="46" t="s">
        <v>75</v>
      </c>
      <c r="B67" s="47" t="s">
        <v>77</v>
      </c>
      <c r="C67" s="48" t="s">
        <v>75</v>
      </c>
      <c r="D67" s="7"/>
      <c r="E67" s="7"/>
      <c r="F67" s="7">
        <f t="shared" si="10"/>
        <v>0</v>
      </c>
      <c r="G67" s="50" t="e">
        <f t="shared" si="8"/>
        <v>#DIV/0!</v>
      </c>
      <c r="H67" s="49"/>
      <c r="I67" s="49"/>
      <c r="J67" s="49">
        <f t="shared" si="11"/>
        <v>0</v>
      </c>
      <c r="K67" s="50" t="e">
        <f t="shared" si="0"/>
        <v>#DIV/0!</v>
      </c>
      <c r="L67" s="49">
        <f t="shared" si="9"/>
        <v>0</v>
      </c>
      <c r="M67" s="52"/>
    </row>
    <row r="68" spans="1:13" ht="89.25" hidden="1" outlineLevel="5">
      <c r="A68" s="46" t="s">
        <v>78</v>
      </c>
      <c r="B68" s="47" t="s">
        <v>79</v>
      </c>
      <c r="C68" s="48" t="s">
        <v>78</v>
      </c>
      <c r="D68" s="7"/>
      <c r="E68" s="7"/>
      <c r="F68" s="7">
        <f t="shared" si="10"/>
        <v>0</v>
      </c>
      <c r="G68" s="50" t="e">
        <f t="shared" si="8"/>
        <v>#DIV/0!</v>
      </c>
      <c r="H68" s="49"/>
      <c r="I68" s="49"/>
      <c r="J68" s="49">
        <f t="shared" si="11"/>
        <v>0</v>
      </c>
      <c r="K68" s="50" t="e">
        <f t="shared" si="0"/>
        <v>#DIV/0!</v>
      </c>
      <c r="L68" s="49">
        <f t="shared" si="9"/>
        <v>0</v>
      </c>
      <c r="M68" s="52"/>
    </row>
    <row r="69" spans="1:13" ht="54.75" customHeight="1" outlineLevel="2" collapsed="1">
      <c r="A69" s="46" t="s">
        <v>80</v>
      </c>
      <c r="B69" s="47" t="s">
        <v>81</v>
      </c>
      <c r="C69" s="48" t="s">
        <v>80</v>
      </c>
      <c r="D69" s="7">
        <v>305000</v>
      </c>
      <c r="E69" s="7">
        <v>73400</v>
      </c>
      <c r="F69" s="7">
        <f t="shared" si="10"/>
        <v>-231600</v>
      </c>
      <c r="G69" s="50">
        <f t="shared" si="8"/>
        <v>0.24065573770491802</v>
      </c>
      <c r="H69" s="49">
        <v>40000</v>
      </c>
      <c r="I69" s="7"/>
      <c r="J69" s="49">
        <f t="shared" si="11"/>
        <v>-40000</v>
      </c>
      <c r="K69" s="50">
        <f t="shared" si="0"/>
        <v>0</v>
      </c>
      <c r="L69" s="49">
        <f t="shared" si="9"/>
        <v>-73400</v>
      </c>
      <c r="M69" s="51"/>
    </row>
    <row r="70" spans="1:13" ht="15" hidden="1" outlineLevel="3">
      <c r="A70" s="46" t="s">
        <v>82</v>
      </c>
      <c r="B70" s="47" t="s">
        <v>9</v>
      </c>
      <c r="C70" s="48" t="s">
        <v>82</v>
      </c>
      <c r="D70" s="7"/>
      <c r="E70" s="7"/>
      <c r="F70" s="7"/>
      <c r="G70" s="50" t="e">
        <f>D70/#REF!</f>
        <v>#REF!</v>
      </c>
      <c r="H70" s="49">
        <v>60000</v>
      </c>
      <c r="I70" s="49">
        <v>0</v>
      </c>
      <c r="J70" s="49"/>
      <c r="K70" s="50">
        <f t="shared" si="0"/>
        <v>0</v>
      </c>
      <c r="L70" s="49" t="e">
        <f>D70-#REF!</f>
        <v>#REF!</v>
      </c>
      <c r="M70" s="52"/>
    </row>
    <row r="71" spans="1:13" ht="38.25" hidden="1" outlineLevel="4">
      <c r="A71" s="46" t="s">
        <v>83</v>
      </c>
      <c r="B71" s="47" t="s">
        <v>84</v>
      </c>
      <c r="C71" s="48" t="s">
        <v>83</v>
      </c>
      <c r="D71" s="7"/>
      <c r="E71" s="7"/>
      <c r="F71" s="7"/>
      <c r="G71" s="50" t="e">
        <f>D71/#REF!</f>
        <v>#REF!</v>
      </c>
      <c r="H71" s="49">
        <v>60000</v>
      </c>
      <c r="I71" s="49">
        <v>0</v>
      </c>
      <c r="J71" s="49"/>
      <c r="K71" s="50">
        <f t="shared" si="0"/>
        <v>0</v>
      </c>
      <c r="L71" s="49" t="e">
        <f>D71-#REF!</f>
        <v>#REF!</v>
      </c>
      <c r="M71" s="52"/>
    </row>
    <row r="72" spans="1:13" ht="38.25" hidden="1" outlineLevel="5">
      <c r="A72" s="46" t="s">
        <v>83</v>
      </c>
      <c r="B72" s="47" t="s">
        <v>85</v>
      </c>
      <c r="C72" s="48" t="s">
        <v>83</v>
      </c>
      <c r="D72" s="7"/>
      <c r="E72" s="7"/>
      <c r="F72" s="7"/>
      <c r="G72" s="50" t="e">
        <f>D72/#REF!</f>
        <v>#REF!</v>
      </c>
      <c r="H72" s="49">
        <v>60000</v>
      </c>
      <c r="I72" s="49">
        <v>0</v>
      </c>
      <c r="J72" s="49"/>
      <c r="K72" s="50">
        <f t="shared" si="0"/>
        <v>0</v>
      </c>
      <c r="L72" s="49" t="e">
        <f>D72-#REF!</f>
        <v>#REF!</v>
      </c>
      <c r="M72" s="52"/>
    </row>
    <row r="73" spans="1:13" s="6" customFormat="1" ht="51.75" customHeight="1" outlineLevel="1" collapsed="1">
      <c r="A73" s="39" t="s">
        <v>86</v>
      </c>
      <c r="B73" s="40" t="s">
        <v>192</v>
      </c>
      <c r="C73" s="41" t="s">
        <v>86</v>
      </c>
      <c r="D73" s="5">
        <v>17377.35</v>
      </c>
      <c r="E73" s="5">
        <v>17006.97</v>
      </c>
      <c r="F73" s="5">
        <f>E73-D73</f>
        <v>-370.3799999999974</v>
      </c>
      <c r="G73" s="43">
        <f>E73/D73</f>
        <v>0.978686048217939</v>
      </c>
      <c r="H73" s="42"/>
      <c r="I73" s="42">
        <v>1.09</v>
      </c>
      <c r="J73" s="42"/>
      <c r="K73" s="43" t="e">
        <f t="shared" si="0"/>
        <v>#DIV/0!</v>
      </c>
      <c r="L73" s="42">
        <f>I73-E73</f>
        <v>-17005.88</v>
      </c>
      <c r="M73" s="45"/>
    </row>
    <row r="74" spans="1:13" s="6" customFormat="1" ht="15" hidden="1" outlineLevel="3">
      <c r="A74" s="39" t="s">
        <v>87</v>
      </c>
      <c r="B74" s="40" t="s">
        <v>9</v>
      </c>
      <c r="C74" s="41" t="s">
        <v>87</v>
      </c>
      <c r="D74" s="5"/>
      <c r="E74" s="5"/>
      <c r="F74" s="5"/>
      <c r="G74" s="43" t="e">
        <f>D74/#REF!</f>
        <v>#REF!</v>
      </c>
      <c r="H74" s="42">
        <v>0</v>
      </c>
      <c r="I74" s="42">
        <v>78.92</v>
      </c>
      <c r="J74" s="42"/>
      <c r="K74" s="43" t="e">
        <f t="shared" si="0"/>
        <v>#DIV/0!</v>
      </c>
      <c r="L74" s="42" t="e">
        <f>D74-#REF!</f>
        <v>#REF!</v>
      </c>
      <c r="M74" s="45"/>
    </row>
    <row r="75" spans="1:13" s="6" customFormat="1" ht="102" hidden="1" outlineLevel="4">
      <c r="A75" s="39" t="s">
        <v>88</v>
      </c>
      <c r="B75" s="40" t="s">
        <v>89</v>
      </c>
      <c r="C75" s="41" t="s">
        <v>88</v>
      </c>
      <c r="D75" s="5"/>
      <c r="E75" s="5"/>
      <c r="F75" s="5"/>
      <c r="G75" s="43" t="e">
        <f>D75/#REF!</f>
        <v>#REF!</v>
      </c>
      <c r="H75" s="42">
        <v>0</v>
      </c>
      <c r="I75" s="42">
        <v>78.92</v>
      </c>
      <c r="J75" s="42"/>
      <c r="K75" s="43" t="e">
        <f t="shared" si="0"/>
        <v>#DIV/0!</v>
      </c>
      <c r="L75" s="42" t="e">
        <f>D75-#REF!</f>
        <v>#REF!</v>
      </c>
      <c r="M75" s="45"/>
    </row>
    <row r="76" spans="1:13" s="6" customFormat="1" ht="102" hidden="1" outlineLevel="5">
      <c r="A76" s="39" t="s">
        <v>90</v>
      </c>
      <c r="B76" s="40" t="s">
        <v>91</v>
      </c>
      <c r="C76" s="41" t="s">
        <v>90</v>
      </c>
      <c r="D76" s="5"/>
      <c r="E76" s="5"/>
      <c r="F76" s="5"/>
      <c r="G76" s="43" t="e">
        <f>D76/#REF!</f>
        <v>#REF!</v>
      </c>
      <c r="H76" s="42">
        <v>0</v>
      </c>
      <c r="I76" s="42">
        <v>78.92</v>
      </c>
      <c r="J76" s="42"/>
      <c r="K76" s="43" t="e">
        <f>I76/H76</f>
        <v>#DIV/0!</v>
      </c>
      <c r="L76" s="42" t="e">
        <f>D76-#REF!</f>
        <v>#REF!</v>
      </c>
      <c r="M76" s="45"/>
    </row>
    <row r="77" spans="1:13" s="6" customFormat="1" ht="39" customHeight="1" outlineLevel="5">
      <c r="A77" s="39"/>
      <c r="B77" s="53" t="s">
        <v>186</v>
      </c>
      <c r="C77" s="54"/>
      <c r="D77" s="55">
        <f>D78+D86+D102+D105+D108+D109</f>
        <v>57787155.03999999</v>
      </c>
      <c r="E77" s="55">
        <f>E78+E86+E102+E105+E108+E109</f>
        <v>9620136.86</v>
      </c>
      <c r="F77" s="55">
        <f>F78+F86+F102+F105+F108+F109</f>
        <v>-48167018.18</v>
      </c>
      <c r="G77" s="55">
        <f>E77/D77</f>
        <v>0.16647534998635918</v>
      </c>
      <c r="H77" s="55">
        <f>H78+H86+H102+H105+H108+H109</f>
        <v>56708836</v>
      </c>
      <c r="I77" s="55">
        <f>I78+I86+I102+I105+I108+I109</f>
        <v>16287221.000000002</v>
      </c>
      <c r="J77" s="55">
        <f>J78+J86+J102+J105+J108+J109</f>
        <v>-40421615.00000001</v>
      </c>
      <c r="K77" s="55">
        <f>K78+K86+K102+K105+K108+K109</f>
        <v>2.902912580362373</v>
      </c>
      <c r="L77" s="55">
        <f>I77-E77</f>
        <v>6667084.140000002</v>
      </c>
      <c r="M77" s="56"/>
    </row>
    <row r="78" spans="1:13" s="6" customFormat="1" ht="42" customHeight="1" outlineLevel="1">
      <c r="A78" s="39" t="s">
        <v>92</v>
      </c>
      <c r="B78" s="40" t="s">
        <v>191</v>
      </c>
      <c r="C78" s="41" t="s">
        <v>92</v>
      </c>
      <c r="D78" s="5">
        <f>D79+D80+D81+D85</f>
        <v>33834965.059999995</v>
      </c>
      <c r="E78" s="5">
        <f>E79+E80+E81+E85</f>
        <v>5921802.869999999</v>
      </c>
      <c r="F78" s="5">
        <f>F79+F80+F81+F85</f>
        <v>-27913162.189999998</v>
      </c>
      <c r="G78" s="43">
        <f>E78/D78</f>
        <v>0.1750202153156886</v>
      </c>
      <c r="H78" s="42">
        <f>H79+H80+H81+H85</f>
        <v>38276200</v>
      </c>
      <c r="I78" s="42">
        <f>I79+I80+I81+I85</f>
        <v>6242319.42</v>
      </c>
      <c r="J78" s="42">
        <f>J79+J80+J81+J85</f>
        <v>-32033880.580000002</v>
      </c>
      <c r="K78" s="43">
        <f aca="true" t="shared" si="12" ref="K78:K122">I78/H78</f>
        <v>0.16308618462647806</v>
      </c>
      <c r="L78" s="42">
        <f>I78-E78</f>
        <v>320516.55000000075</v>
      </c>
      <c r="M78" s="45"/>
    </row>
    <row r="79" spans="1:13" ht="62.25" customHeight="1" outlineLevel="4">
      <c r="A79" s="46" t="s">
        <v>93</v>
      </c>
      <c r="B79" s="47" t="s">
        <v>155</v>
      </c>
      <c r="C79" s="48" t="s">
        <v>93</v>
      </c>
      <c r="D79" s="7">
        <v>24010701.13</v>
      </c>
      <c r="E79" s="7">
        <v>3645712.01</v>
      </c>
      <c r="F79" s="7">
        <f>E79-D79</f>
        <v>-20364989.119999997</v>
      </c>
      <c r="G79" s="50">
        <f>E79/D79</f>
        <v>0.1518369659536885</v>
      </c>
      <c r="H79" s="49">
        <v>27000000</v>
      </c>
      <c r="I79" s="49">
        <v>4715046.22</v>
      </c>
      <c r="J79" s="49">
        <f>I79-H79</f>
        <v>-22284953.78</v>
      </c>
      <c r="K79" s="50">
        <f t="shared" si="12"/>
        <v>0.17463134148148146</v>
      </c>
      <c r="L79" s="49">
        <f>I79-E79</f>
        <v>1069334.21</v>
      </c>
      <c r="M79" s="51" t="s">
        <v>215</v>
      </c>
    </row>
    <row r="80" spans="1:13" ht="57.75" customHeight="1" outlineLevel="4">
      <c r="A80" s="46" t="s">
        <v>94</v>
      </c>
      <c r="B80" s="47" t="s">
        <v>156</v>
      </c>
      <c r="C80" s="48" t="s">
        <v>94</v>
      </c>
      <c r="D80" s="7">
        <v>1396926.63</v>
      </c>
      <c r="E80" s="7">
        <v>331622.67</v>
      </c>
      <c r="F80" s="7">
        <f aca="true" t="shared" si="13" ref="F80:F85">E80-D80</f>
        <v>-1065303.96</v>
      </c>
      <c r="G80" s="50">
        <f aca="true" t="shared" si="14" ref="G80:G85">E80/D80</f>
        <v>0.23739447933639865</v>
      </c>
      <c r="H80" s="49">
        <v>2000000</v>
      </c>
      <c r="I80" s="49">
        <v>279150.52</v>
      </c>
      <c r="J80" s="49">
        <f aca="true" t="shared" si="15" ref="J80:J85">I80-H80</f>
        <v>-1720849.48</v>
      </c>
      <c r="K80" s="50">
        <f t="shared" si="12"/>
        <v>0.13957526</v>
      </c>
      <c r="L80" s="49">
        <f aca="true" t="shared" si="16" ref="L80:L85">I80-E80</f>
        <v>-52472.149999999965</v>
      </c>
      <c r="M80" s="51" t="s">
        <v>203</v>
      </c>
    </row>
    <row r="81" spans="1:13" ht="38.25" customHeight="1" outlineLevel="2">
      <c r="A81" s="46" t="s">
        <v>95</v>
      </c>
      <c r="B81" s="47" t="s">
        <v>169</v>
      </c>
      <c r="C81" s="48" t="s">
        <v>95</v>
      </c>
      <c r="D81" s="7">
        <v>3502158.16</v>
      </c>
      <c r="E81" s="7">
        <v>1015000</v>
      </c>
      <c r="F81" s="7">
        <f t="shared" si="13"/>
        <v>-2487158.16</v>
      </c>
      <c r="G81" s="50">
        <f t="shared" si="14"/>
        <v>0.2898212912234666</v>
      </c>
      <c r="H81" s="49">
        <v>3188000</v>
      </c>
      <c r="I81" s="7"/>
      <c r="J81" s="49">
        <f t="shared" si="15"/>
        <v>-3188000</v>
      </c>
      <c r="K81" s="50">
        <f t="shared" si="12"/>
        <v>0</v>
      </c>
      <c r="L81" s="49">
        <f t="shared" si="16"/>
        <v>-1015000</v>
      </c>
      <c r="M81" s="51" t="s">
        <v>204</v>
      </c>
    </row>
    <row r="82" spans="1:13" ht="15" hidden="1" outlineLevel="3">
      <c r="A82" s="46" t="s">
        <v>96</v>
      </c>
      <c r="B82" s="47" t="s">
        <v>9</v>
      </c>
      <c r="C82" s="48" t="s">
        <v>96</v>
      </c>
      <c r="D82" s="7"/>
      <c r="E82" s="7"/>
      <c r="F82" s="7">
        <f t="shared" si="13"/>
        <v>0</v>
      </c>
      <c r="G82" s="50" t="e">
        <f t="shared" si="14"/>
        <v>#DIV/0!</v>
      </c>
      <c r="H82" s="49"/>
      <c r="I82" s="49"/>
      <c r="J82" s="49">
        <f t="shared" si="15"/>
        <v>0</v>
      </c>
      <c r="K82" s="50" t="e">
        <f t="shared" si="12"/>
        <v>#DIV/0!</v>
      </c>
      <c r="L82" s="49">
        <f t="shared" si="16"/>
        <v>0</v>
      </c>
      <c r="M82" s="52"/>
    </row>
    <row r="83" spans="1:13" ht="76.5" hidden="1" outlineLevel="4">
      <c r="A83" s="46" t="s">
        <v>97</v>
      </c>
      <c r="B83" s="47" t="s">
        <v>98</v>
      </c>
      <c r="C83" s="48" t="s">
        <v>97</v>
      </c>
      <c r="D83" s="7"/>
      <c r="E83" s="7"/>
      <c r="F83" s="7">
        <f t="shared" si="13"/>
        <v>0</v>
      </c>
      <c r="G83" s="50" t="e">
        <f t="shared" si="14"/>
        <v>#DIV/0!</v>
      </c>
      <c r="H83" s="49"/>
      <c r="I83" s="49"/>
      <c r="J83" s="49">
        <f t="shared" si="15"/>
        <v>0</v>
      </c>
      <c r="K83" s="50" t="e">
        <f t="shared" si="12"/>
        <v>#DIV/0!</v>
      </c>
      <c r="L83" s="49">
        <f t="shared" si="16"/>
        <v>0</v>
      </c>
      <c r="M83" s="52"/>
    </row>
    <row r="84" spans="1:13" ht="76.5" hidden="1" outlineLevel="5">
      <c r="A84" s="46" t="s">
        <v>97</v>
      </c>
      <c r="B84" s="47" t="s">
        <v>99</v>
      </c>
      <c r="C84" s="48" t="s">
        <v>97</v>
      </c>
      <c r="D84" s="7"/>
      <c r="E84" s="7"/>
      <c r="F84" s="7">
        <f t="shared" si="13"/>
        <v>0</v>
      </c>
      <c r="G84" s="50" t="e">
        <f t="shared" si="14"/>
        <v>#DIV/0!</v>
      </c>
      <c r="H84" s="49"/>
      <c r="I84" s="49"/>
      <c r="J84" s="49">
        <f t="shared" si="15"/>
        <v>0</v>
      </c>
      <c r="K84" s="50" t="e">
        <f t="shared" si="12"/>
        <v>#DIV/0!</v>
      </c>
      <c r="L84" s="49">
        <f t="shared" si="16"/>
        <v>0</v>
      </c>
      <c r="M84" s="52"/>
    </row>
    <row r="85" spans="1:13" ht="84" customHeight="1" outlineLevel="2" collapsed="1">
      <c r="A85" s="46" t="s">
        <v>100</v>
      </c>
      <c r="B85" s="47" t="s">
        <v>157</v>
      </c>
      <c r="C85" s="48" t="s">
        <v>100</v>
      </c>
      <c r="D85" s="7">
        <v>4925179.14</v>
      </c>
      <c r="E85" s="7">
        <v>929468.19</v>
      </c>
      <c r="F85" s="7">
        <f t="shared" si="13"/>
        <v>-3995710.9499999997</v>
      </c>
      <c r="G85" s="50">
        <f t="shared" si="14"/>
        <v>0.18871764124299448</v>
      </c>
      <c r="H85" s="49">
        <v>6088200</v>
      </c>
      <c r="I85" s="49">
        <v>1248122.68</v>
      </c>
      <c r="J85" s="49">
        <f t="shared" si="15"/>
        <v>-4840077.32</v>
      </c>
      <c r="K85" s="50">
        <f t="shared" si="12"/>
        <v>0.20500684603002528</v>
      </c>
      <c r="L85" s="49">
        <f t="shared" si="16"/>
        <v>318654.49</v>
      </c>
      <c r="M85" s="51" t="s">
        <v>212</v>
      </c>
    </row>
    <row r="86" spans="1:13" s="6" customFormat="1" ht="105.75" customHeight="1" outlineLevel="1">
      <c r="A86" s="39" t="s">
        <v>101</v>
      </c>
      <c r="B86" s="40" t="s">
        <v>167</v>
      </c>
      <c r="C86" s="41" t="s">
        <v>101</v>
      </c>
      <c r="D86" s="5">
        <v>621554.86</v>
      </c>
      <c r="E86" s="5">
        <v>313418.78</v>
      </c>
      <c r="F86" s="5">
        <f>E86-D86</f>
        <v>-308136.07999999996</v>
      </c>
      <c r="G86" s="43">
        <f>E86/D86</f>
        <v>0.5042495846625671</v>
      </c>
      <c r="H86" s="42">
        <v>669200</v>
      </c>
      <c r="I86" s="42">
        <v>533886.66</v>
      </c>
      <c r="J86" s="42">
        <f>I86-H86</f>
        <v>-135313.33999999997</v>
      </c>
      <c r="K86" s="43">
        <f t="shared" si="12"/>
        <v>0.7977983562462643</v>
      </c>
      <c r="L86" s="42">
        <f>I86-E86</f>
        <v>220467.88</v>
      </c>
      <c r="M86" s="44" t="s">
        <v>216</v>
      </c>
    </row>
    <row r="87" spans="1:13" s="6" customFormat="1" ht="15" hidden="1" outlineLevel="3">
      <c r="A87" s="39" t="s">
        <v>102</v>
      </c>
      <c r="B87" s="40" t="s">
        <v>9</v>
      </c>
      <c r="C87" s="41" t="s">
        <v>102</v>
      </c>
      <c r="D87" s="5"/>
      <c r="E87" s="5"/>
      <c r="F87" s="5"/>
      <c r="G87" s="43" t="e">
        <f aca="true" t="shared" si="17" ref="G87:G123">E87/D87</f>
        <v>#DIV/0!</v>
      </c>
      <c r="H87" s="42">
        <v>33800</v>
      </c>
      <c r="I87" s="42">
        <v>2890.68</v>
      </c>
      <c r="J87" s="42">
        <f aca="true" t="shared" si="18" ref="J87:J102">I87-H87</f>
        <v>-30909.32</v>
      </c>
      <c r="K87" s="43">
        <f t="shared" si="12"/>
        <v>0.08552307692307692</v>
      </c>
      <c r="L87" s="42">
        <f aca="true" t="shared" si="19" ref="L87:L123">I87-E87</f>
        <v>2890.68</v>
      </c>
      <c r="M87" s="45"/>
    </row>
    <row r="88" spans="1:13" s="6" customFormat="1" ht="51" hidden="1" outlineLevel="4">
      <c r="A88" s="39" t="s">
        <v>103</v>
      </c>
      <c r="B88" s="40" t="s">
        <v>104</v>
      </c>
      <c r="C88" s="41" t="s">
        <v>103</v>
      </c>
      <c r="D88" s="5"/>
      <c r="E88" s="5"/>
      <c r="F88" s="5"/>
      <c r="G88" s="43" t="e">
        <f t="shared" si="17"/>
        <v>#DIV/0!</v>
      </c>
      <c r="H88" s="42">
        <v>33800</v>
      </c>
      <c r="I88" s="42">
        <v>2890.68</v>
      </c>
      <c r="J88" s="42">
        <f t="shared" si="18"/>
        <v>-30909.32</v>
      </c>
      <c r="K88" s="43">
        <f t="shared" si="12"/>
        <v>0.08552307692307692</v>
      </c>
      <c r="L88" s="42">
        <f t="shared" si="19"/>
        <v>2890.68</v>
      </c>
      <c r="M88" s="45"/>
    </row>
    <row r="89" spans="1:13" s="6" customFormat="1" ht="51" hidden="1" outlineLevel="5">
      <c r="A89" s="39" t="s">
        <v>103</v>
      </c>
      <c r="B89" s="40" t="s">
        <v>105</v>
      </c>
      <c r="C89" s="41" t="s">
        <v>103</v>
      </c>
      <c r="D89" s="5"/>
      <c r="E89" s="5"/>
      <c r="F89" s="5"/>
      <c r="G89" s="43" t="e">
        <f t="shared" si="17"/>
        <v>#DIV/0!</v>
      </c>
      <c r="H89" s="42">
        <v>33800</v>
      </c>
      <c r="I89" s="42">
        <v>0</v>
      </c>
      <c r="J89" s="42">
        <f t="shared" si="18"/>
        <v>-33800</v>
      </c>
      <c r="K89" s="43">
        <f t="shared" si="12"/>
        <v>0</v>
      </c>
      <c r="L89" s="42">
        <f t="shared" si="19"/>
        <v>0</v>
      </c>
      <c r="M89" s="45"/>
    </row>
    <row r="90" spans="1:13" s="6" customFormat="1" ht="51" hidden="1" outlineLevel="5">
      <c r="A90" s="39" t="s">
        <v>106</v>
      </c>
      <c r="B90" s="40" t="s">
        <v>105</v>
      </c>
      <c r="C90" s="41" t="s">
        <v>106</v>
      </c>
      <c r="D90" s="5"/>
      <c r="E90" s="5"/>
      <c r="F90" s="5"/>
      <c r="G90" s="43" t="e">
        <f t="shared" si="17"/>
        <v>#DIV/0!</v>
      </c>
      <c r="H90" s="42">
        <v>0</v>
      </c>
      <c r="I90" s="42">
        <v>2890.68</v>
      </c>
      <c r="J90" s="42">
        <f t="shared" si="18"/>
        <v>2890.68</v>
      </c>
      <c r="K90" s="43" t="e">
        <f t="shared" si="12"/>
        <v>#DIV/0!</v>
      </c>
      <c r="L90" s="42">
        <f t="shared" si="19"/>
        <v>2890.68</v>
      </c>
      <c r="M90" s="45"/>
    </row>
    <row r="91" spans="1:13" s="6" customFormat="1" ht="15" hidden="1" outlineLevel="3">
      <c r="A91" s="39" t="s">
        <v>107</v>
      </c>
      <c r="B91" s="40" t="s">
        <v>9</v>
      </c>
      <c r="C91" s="41" t="s">
        <v>107</v>
      </c>
      <c r="D91" s="5"/>
      <c r="E91" s="5"/>
      <c r="F91" s="5"/>
      <c r="G91" s="43" t="e">
        <f t="shared" si="17"/>
        <v>#DIV/0!</v>
      </c>
      <c r="H91" s="42">
        <v>0</v>
      </c>
      <c r="I91" s="42">
        <v>53.23</v>
      </c>
      <c r="J91" s="42">
        <f t="shared" si="18"/>
        <v>53.23</v>
      </c>
      <c r="K91" s="43" t="e">
        <f t="shared" si="12"/>
        <v>#DIV/0!</v>
      </c>
      <c r="L91" s="42">
        <f t="shared" si="19"/>
        <v>53.23</v>
      </c>
      <c r="M91" s="45"/>
    </row>
    <row r="92" spans="1:13" s="6" customFormat="1" ht="51" hidden="1" outlineLevel="4">
      <c r="A92" s="39" t="s">
        <v>108</v>
      </c>
      <c r="B92" s="40" t="s">
        <v>109</v>
      </c>
      <c r="C92" s="41" t="s">
        <v>108</v>
      </c>
      <c r="D92" s="5"/>
      <c r="E92" s="5"/>
      <c r="F92" s="5"/>
      <c r="G92" s="43" t="e">
        <f t="shared" si="17"/>
        <v>#DIV/0!</v>
      </c>
      <c r="H92" s="42">
        <v>0</v>
      </c>
      <c r="I92" s="42">
        <v>53.23</v>
      </c>
      <c r="J92" s="42">
        <f t="shared" si="18"/>
        <v>53.23</v>
      </c>
      <c r="K92" s="43" t="e">
        <f t="shared" si="12"/>
        <v>#DIV/0!</v>
      </c>
      <c r="L92" s="42">
        <f t="shared" si="19"/>
        <v>53.23</v>
      </c>
      <c r="M92" s="45"/>
    </row>
    <row r="93" spans="1:13" s="6" customFormat="1" ht="51" hidden="1" outlineLevel="5">
      <c r="A93" s="39" t="s">
        <v>110</v>
      </c>
      <c r="B93" s="40" t="s">
        <v>111</v>
      </c>
      <c r="C93" s="41" t="s">
        <v>110</v>
      </c>
      <c r="D93" s="5"/>
      <c r="E93" s="5"/>
      <c r="F93" s="5"/>
      <c r="G93" s="43" t="e">
        <f t="shared" si="17"/>
        <v>#DIV/0!</v>
      </c>
      <c r="H93" s="42">
        <v>0</v>
      </c>
      <c r="I93" s="42">
        <v>53.23</v>
      </c>
      <c r="J93" s="42">
        <f t="shared" si="18"/>
        <v>53.23</v>
      </c>
      <c r="K93" s="43" t="e">
        <f t="shared" si="12"/>
        <v>#DIV/0!</v>
      </c>
      <c r="L93" s="42">
        <f t="shared" si="19"/>
        <v>53.23</v>
      </c>
      <c r="M93" s="45"/>
    </row>
    <row r="94" spans="1:13" s="6" customFormat="1" ht="15" hidden="1" outlineLevel="3">
      <c r="A94" s="39" t="s">
        <v>112</v>
      </c>
      <c r="B94" s="40" t="s">
        <v>9</v>
      </c>
      <c r="C94" s="41" t="s">
        <v>112</v>
      </c>
      <c r="D94" s="5"/>
      <c r="E94" s="5"/>
      <c r="F94" s="5"/>
      <c r="G94" s="43" t="e">
        <f t="shared" si="17"/>
        <v>#DIV/0!</v>
      </c>
      <c r="H94" s="42">
        <v>59400</v>
      </c>
      <c r="I94" s="42">
        <v>481.81</v>
      </c>
      <c r="J94" s="42">
        <f t="shared" si="18"/>
        <v>-58918.19</v>
      </c>
      <c r="K94" s="43">
        <f t="shared" si="12"/>
        <v>0.008111279461279462</v>
      </c>
      <c r="L94" s="42">
        <f t="shared" si="19"/>
        <v>481.81</v>
      </c>
      <c r="M94" s="45"/>
    </row>
    <row r="95" spans="1:13" s="6" customFormat="1" ht="38.25" hidden="1" outlineLevel="4">
      <c r="A95" s="39" t="s">
        <v>113</v>
      </c>
      <c r="B95" s="40" t="s">
        <v>114</v>
      </c>
      <c r="C95" s="41" t="s">
        <v>113</v>
      </c>
      <c r="D95" s="5"/>
      <c r="E95" s="5"/>
      <c r="F95" s="5"/>
      <c r="G95" s="43" t="e">
        <f t="shared" si="17"/>
        <v>#DIV/0!</v>
      </c>
      <c r="H95" s="42">
        <v>59400</v>
      </c>
      <c r="I95" s="42">
        <v>481.81</v>
      </c>
      <c r="J95" s="42">
        <f t="shared" si="18"/>
        <v>-58918.19</v>
      </c>
      <c r="K95" s="43">
        <f t="shared" si="12"/>
        <v>0.008111279461279462</v>
      </c>
      <c r="L95" s="42">
        <f t="shared" si="19"/>
        <v>481.81</v>
      </c>
      <c r="M95" s="45"/>
    </row>
    <row r="96" spans="1:13" s="6" customFormat="1" ht="38.25" hidden="1" outlineLevel="5">
      <c r="A96" s="39" t="s">
        <v>113</v>
      </c>
      <c r="B96" s="40" t="s">
        <v>115</v>
      </c>
      <c r="C96" s="41" t="s">
        <v>113</v>
      </c>
      <c r="D96" s="5"/>
      <c r="E96" s="5"/>
      <c r="F96" s="5"/>
      <c r="G96" s="43" t="e">
        <f t="shared" si="17"/>
        <v>#DIV/0!</v>
      </c>
      <c r="H96" s="42">
        <v>59400</v>
      </c>
      <c r="I96" s="42">
        <v>0</v>
      </c>
      <c r="J96" s="42">
        <f t="shared" si="18"/>
        <v>-59400</v>
      </c>
      <c r="K96" s="43">
        <f t="shared" si="12"/>
        <v>0</v>
      </c>
      <c r="L96" s="42">
        <f t="shared" si="19"/>
        <v>0</v>
      </c>
      <c r="M96" s="45"/>
    </row>
    <row r="97" spans="1:13" s="6" customFormat="1" ht="38.25" hidden="1" outlineLevel="5">
      <c r="A97" s="39" t="s">
        <v>116</v>
      </c>
      <c r="B97" s="40" t="s">
        <v>117</v>
      </c>
      <c r="C97" s="41" t="s">
        <v>116</v>
      </c>
      <c r="D97" s="5"/>
      <c r="E97" s="5"/>
      <c r="F97" s="5"/>
      <c r="G97" s="43" t="e">
        <f t="shared" si="17"/>
        <v>#DIV/0!</v>
      </c>
      <c r="H97" s="42">
        <v>0</v>
      </c>
      <c r="I97" s="42">
        <v>481.81</v>
      </c>
      <c r="J97" s="42">
        <f t="shared" si="18"/>
        <v>481.81</v>
      </c>
      <c r="K97" s="43" t="e">
        <f t="shared" si="12"/>
        <v>#DIV/0!</v>
      </c>
      <c r="L97" s="42">
        <f t="shared" si="19"/>
        <v>481.81</v>
      </c>
      <c r="M97" s="45"/>
    </row>
    <row r="98" spans="1:13" s="6" customFormat="1" ht="15" hidden="1" outlineLevel="3">
      <c r="A98" s="39" t="s">
        <v>118</v>
      </c>
      <c r="B98" s="40" t="s">
        <v>9</v>
      </c>
      <c r="C98" s="41" t="s">
        <v>118</v>
      </c>
      <c r="D98" s="5"/>
      <c r="E98" s="5"/>
      <c r="F98" s="5"/>
      <c r="G98" s="43" t="e">
        <f t="shared" si="17"/>
        <v>#DIV/0!</v>
      </c>
      <c r="H98" s="42">
        <v>464900</v>
      </c>
      <c r="I98" s="42">
        <v>39261.54</v>
      </c>
      <c r="J98" s="42">
        <f t="shared" si="18"/>
        <v>-425638.46</v>
      </c>
      <c r="K98" s="43">
        <f t="shared" si="12"/>
        <v>0.0844515809851581</v>
      </c>
      <c r="L98" s="42">
        <f t="shared" si="19"/>
        <v>39261.54</v>
      </c>
      <c r="M98" s="45"/>
    </row>
    <row r="99" spans="1:13" s="6" customFormat="1" ht="38.25" hidden="1" outlineLevel="4">
      <c r="A99" s="39" t="s">
        <v>119</v>
      </c>
      <c r="B99" s="40" t="s">
        <v>120</v>
      </c>
      <c r="C99" s="41" t="s">
        <v>119</v>
      </c>
      <c r="D99" s="5"/>
      <c r="E99" s="5"/>
      <c r="F99" s="5"/>
      <c r="G99" s="43" t="e">
        <f t="shared" si="17"/>
        <v>#DIV/0!</v>
      </c>
      <c r="H99" s="42">
        <v>464900</v>
      </c>
      <c r="I99" s="42">
        <v>39261.54</v>
      </c>
      <c r="J99" s="42">
        <f t="shared" si="18"/>
        <v>-425638.46</v>
      </c>
      <c r="K99" s="43">
        <f t="shared" si="12"/>
        <v>0.0844515809851581</v>
      </c>
      <c r="L99" s="42">
        <f t="shared" si="19"/>
        <v>39261.54</v>
      </c>
      <c r="M99" s="45"/>
    </row>
    <row r="100" spans="1:13" s="6" customFormat="1" ht="38.25" hidden="1" outlineLevel="5">
      <c r="A100" s="39" t="s">
        <v>119</v>
      </c>
      <c r="B100" s="40" t="s">
        <v>121</v>
      </c>
      <c r="C100" s="41" t="s">
        <v>119</v>
      </c>
      <c r="D100" s="5"/>
      <c r="E100" s="5"/>
      <c r="F100" s="5"/>
      <c r="G100" s="43" t="e">
        <f t="shared" si="17"/>
        <v>#DIV/0!</v>
      </c>
      <c r="H100" s="42">
        <v>464900</v>
      </c>
      <c r="I100" s="42">
        <v>0</v>
      </c>
      <c r="J100" s="42">
        <f t="shared" si="18"/>
        <v>-464900</v>
      </c>
      <c r="K100" s="43">
        <f t="shared" si="12"/>
        <v>0</v>
      </c>
      <c r="L100" s="42">
        <f t="shared" si="19"/>
        <v>0</v>
      </c>
      <c r="M100" s="45"/>
    </row>
    <row r="101" spans="1:13" s="6" customFormat="1" ht="38.25" hidden="1" outlineLevel="5">
      <c r="A101" s="39" t="s">
        <v>122</v>
      </c>
      <c r="B101" s="40" t="s">
        <v>123</v>
      </c>
      <c r="C101" s="41" t="s">
        <v>122</v>
      </c>
      <c r="D101" s="5"/>
      <c r="E101" s="5"/>
      <c r="F101" s="5"/>
      <c r="G101" s="43" t="e">
        <f t="shared" si="17"/>
        <v>#DIV/0!</v>
      </c>
      <c r="H101" s="42">
        <v>0</v>
      </c>
      <c r="I101" s="42">
        <v>39261.54</v>
      </c>
      <c r="J101" s="42">
        <f t="shared" si="18"/>
        <v>39261.54</v>
      </c>
      <c r="K101" s="43" t="e">
        <f t="shared" si="12"/>
        <v>#DIV/0!</v>
      </c>
      <c r="L101" s="42">
        <f t="shared" si="19"/>
        <v>39261.54</v>
      </c>
      <c r="M101" s="45"/>
    </row>
    <row r="102" spans="1:13" s="6" customFormat="1" ht="57" customHeight="1" outlineLevel="1" collapsed="1">
      <c r="A102" s="39" t="s">
        <v>124</v>
      </c>
      <c r="B102" s="40" t="s">
        <v>168</v>
      </c>
      <c r="C102" s="41" t="s">
        <v>124</v>
      </c>
      <c r="D102" s="5">
        <f>D103+D104</f>
        <v>2805506.1599999997</v>
      </c>
      <c r="E102" s="5">
        <f>E103+E104</f>
        <v>364197.5</v>
      </c>
      <c r="F102" s="5">
        <f>F103+F104</f>
        <v>-2441308.6599999997</v>
      </c>
      <c r="G102" s="43">
        <f t="shared" si="17"/>
        <v>0.12981525586812473</v>
      </c>
      <c r="H102" s="42">
        <f>H103+H104</f>
        <v>1999600</v>
      </c>
      <c r="I102" s="42">
        <f>I103+I104</f>
        <v>745132.2899999999</v>
      </c>
      <c r="J102" s="42">
        <f t="shared" si="18"/>
        <v>-1254467.71</v>
      </c>
      <c r="K102" s="43">
        <f t="shared" si="12"/>
        <v>0.3726406731346269</v>
      </c>
      <c r="L102" s="42">
        <f t="shared" si="19"/>
        <v>380934.7899999999</v>
      </c>
      <c r="M102" s="45"/>
    </row>
    <row r="103" spans="1:13" ht="60" customHeight="1" outlineLevel="2">
      <c r="A103" s="46" t="s">
        <v>125</v>
      </c>
      <c r="B103" s="47" t="s">
        <v>177</v>
      </c>
      <c r="C103" s="48" t="s">
        <v>125</v>
      </c>
      <c r="D103" s="7">
        <v>2281311.07</v>
      </c>
      <c r="E103" s="7">
        <v>340627.5</v>
      </c>
      <c r="F103" s="7">
        <f>E103-D103</f>
        <v>-1940683.5699999998</v>
      </c>
      <c r="G103" s="50">
        <f t="shared" si="17"/>
        <v>0.1493121672354836</v>
      </c>
      <c r="H103" s="49">
        <v>1999600</v>
      </c>
      <c r="I103" s="49">
        <v>704267.44</v>
      </c>
      <c r="J103" s="49">
        <f>I103-H103</f>
        <v>-1295332.56</v>
      </c>
      <c r="K103" s="50">
        <f t="shared" si="12"/>
        <v>0.3522041608321664</v>
      </c>
      <c r="L103" s="49">
        <f t="shared" si="19"/>
        <v>363639.93999999994</v>
      </c>
      <c r="M103" s="87" t="s">
        <v>217</v>
      </c>
    </row>
    <row r="104" spans="1:13" ht="33" customHeight="1" outlineLevel="3">
      <c r="A104" s="46" t="s">
        <v>126</v>
      </c>
      <c r="B104" s="47" t="s">
        <v>176</v>
      </c>
      <c r="C104" s="48" t="s">
        <v>126</v>
      </c>
      <c r="D104" s="7">
        <v>524195.09</v>
      </c>
      <c r="E104" s="7">
        <v>23570</v>
      </c>
      <c r="F104" s="7">
        <f>E104-D104</f>
        <v>-500625.09</v>
      </c>
      <c r="G104" s="50">
        <f t="shared" si="17"/>
        <v>0.04496417545612646</v>
      </c>
      <c r="H104" s="49"/>
      <c r="I104" s="7">
        <v>40864.85</v>
      </c>
      <c r="J104" s="49">
        <f>I104-H104</f>
        <v>40864.85</v>
      </c>
      <c r="K104" s="50" t="e">
        <f t="shared" si="12"/>
        <v>#DIV/0!</v>
      </c>
      <c r="L104" s="49">
        <f t="shared" si="19"/>
        <v>17294.85</v>
      </c>
      <c r="M104" s="51" t="s">
        <v>193</v>
      </c>
    </row>
    <row r="105" spans="1:13" s="6" customFormat="1" ht="38.25" outlineLevel="1">
      <c r="A105" s="39" t="s">
        <v>127</v>
      </c>
      <c r="B105" s="40" t="s">
        <v>128</v>
      </c>
      <c r="C105" s="41" t="s">
        <v>127</v>
      </c>
      <c r="D105" s="5">
        <f>D106+D107</f>
        <v>8771324.31</v>
      </c>
      <c r="E105" s="5">
        <f>E106+E107</f>
        <v>943991.73</v>
      </c>
      <c r="F105" s="5">
        <f>F106+F107</f>
        <v>-7827332.58</v>
      </c>
      <c r="G105" s="43">
        <f t="shared" si="17"/>
        <v>0.10762248625601212</v>
      </c>
      <c r="H105" s="42">
        <f>H106+H107</f>
        <v>9000000</v>
      </c>
      <c r="I105" s="42">
        <f>I106+I107</f>
        <v>5628972.84</v>
      </c>
      <c r="J105" s="42">
        <f>J106+J107</f>
        <v>-3371027.16</v>
      </c>
      <c r="K105" s="43">
        <f t="shared" si="12"/>
        <v>0.6254414266666667</v>
      </c>
      <c r="L105" s="42">
        <f t="shared" si="19"/>
        <v>4684981.109999999</v>
      </c>
      <c r="M105" s="45"/>
    </row>
    <row r="106" spans="1:13" ht="57" customHeight="1" outlineLevel="2">
      <c r="A106" s="46" t="s">
        <v>129</v>
      </c>
      <c r="B106" s="47" t="s">
        <v>178</v>
      </c>
      <c r="C106" s="48" t="s">
        <v>129</v>
      </c>
      <c r="D106" s="7">
        <f>274200+2764772.86</f>
        <v>3038972.86</v>
      </c>
      <c r="E106" s="7">
        <f>189440+58413</f>
        <v>247853</v>
      </c>
      <c r="F106" s="7">
        <f aca="true" t="shared" si="20" ref="F106:F123">E106-D106</f>
        <v>-2791119.86</v>
      </c>
      <c r="G106" s="50">
        <f t="shared" si="17"/>
        <v>0.08155814856470946</v>
      </c>
      <c r="H106" s="49">
        <v>4000000</v>
      </c>
      <c r="I106" s="49">
        <v>2561171.51</v>
      </c>
      <c r="J106" s="49">
        <f>I106-H106</f>
        <v>-1438828.4900000002</v>
      </c>
      <c r="K106" s="50">
        <f t="shared" si="12"/>
        <v>0.6402928775</v>
      </c>
      <c r="L106" s="49">
        <f t="shared" si="19"/>
        <v>2313318.51</v>
      </c>
      <c r="M106" s="51" t="s">
        <v>199</v>
      </c>
    </row>
    <row r="107" spans="1:13" ht="76.5" customHeight="1" outlineLevel="2">
      <c r="A107" s="46" t="s">
        <v>130</v>
      </c>
      <c r="B107" s="47" t="s">
        <v>179</v>
      </c>
      <c r="C107" s="48" t="s">
        <v>130</v>
      </c>
      <c r="D107" s="7">
        <v>5732351.45</v>
      </c>
      <c r="E107" s="7">
        <v>696138.73</v>
      </c>
      <c r="F107" s="7">
        <f t="shared" si="20"/>
        <v>-5036212.720000001</v>
      </c>
      <c r="G107" s="50">
        <f t="shared" si="17"/>
        <v>0.12144034364815506</v>
      </c>
      <c r="H107" s="49">
        <v>5000000</v>
      </c>
      <c r="I107" s="49">
        <v>3067801.33</v>
      </c>
      <c r="J107" s="49">
        <f>I107-H107</f>
        <v>-1932198.67</v>
      </c>
      <c r="K107" s="50">
        <f t="shared" si="12"/>
        <v>0.613560266</v>
      </c>
      <c r="L107" s="49">
        <f t="shared" si="19"/>
        <v>2371662.6</v>
      </c>
      <c r="M107" s="51" t="s">
        <v>200</v>
      </c>
    </row>
    <row r="108" spans="1:13" s="6" customFormat="1" ht="82.5" customHeight="1" outlineLevel="1">
      <c r="A108" s="39" t="s">
        <v>131</v>
      </c>
      <c r="B108" s="40" t="s">
        <v>132</v>
      </c>
      <c r="C108" s="41" t="s">
        <v>131</v>
      </c>
      <c r="D108" s="5">
        <v>5407424.4</v>
      </c>
      <c r="E108" s="5">
        <v>1112680.97</v>
      </c>
      <c r="F108" s="5">
        <f t="shared" si="20"/>
        <v>-4294743.430000001</v>
      </c>
      <c r="G108" s="43">
        <f t="shared" si="17"/>
        <v>0.20576912180223914</v>
      </c>
      <c r="H108" s="42">
        <v>3605600</v>
      </c>
      <c r="I108" s="42">
        <v>1254934.73</v>
      </c>
      <c r="J108" s="42">
        <f>I108-H108</f>
        <v>-2350665.27</v>
      </c>
      <c r="K108" s="43">
        <f t="shared" si="12"/>
        <v>0.34805156700687817</v>
      </c>
      <c r="L108" s="42">
        <f t="shared" si="19"/>
        <v>142253.76</v>
      </c>
      <c r="M108" s="44"/>
    </row>
    <row r="109" spans="1:13" s="6" customFormat="1" ht="30.75" customHeight="1" outlineLevel="1">
      <c r="A109" s="39" t="s">
        <v>133</v>
      </c>
      <c r="B109" s="40" t="s">
        <v>134</v>
      </c>
      <c r="C109" s="41" t="s">
        <v>133</v>
      </c>
      <c r="D109" s="5">
        <f>D110+D111+D112+D113+D114</f>
        <v>6346380.25</v>
      </c>
      <c r="E109" s="5">
        <f>E110+E111+E112+E113+E114</f>
        <v>964045.01</v>
      </c>
      <c r="F109" s="5">
        <f t="shared" si="20"/>
        <v>-5382335.24</v>
      </c>
      <c r="G109" s="43">
        <f t="shared" si="17"/>
        <v>0.1519047034725031</v>
      </c>
      <c r="H109" s="42">
        <f>H110+H111+H112+H113+H114</f>
        <v>3158236</v>
      </c>
      <c r="I109" s="42">
        <f>I110+I111+I112+I113+I114</f>
        <v>1881975.06</v>
      </c>
      <c r="J109" s="42">
        <f>J110+J111+J112+J113+J114</f>
        <v>-1276260.94</v>
      </c>
      <c r="K109" s="43">
        <f t="shared" si="12"/>
        <v>0.595894372681459</v>
      </c>
      <c r="L109" s="42">
        <f t="shared" si="19"/>
        <v>917930.05</v>
      </c>
      <c r="M109" s="45"/>
    </row>
    <row r="110" spans="1:13" ht="57" customHeight="1" outlineLevel="5">
      <c r="A110" s="46" t="s">
        <v>135</v>
      </c>
      <c r="B110" s="47" t="s">
        <v>190</v>
      </c>
      <c r="C110" s="48" t="s">
        <v>135</v>
      </c>
      <c r="D110" s="7">
        <v>605435</v>
      </c>
      <c r="E110" s="7">
        <v>108435</v>
      </c>
      <c r="F110" s="7">
        <f t="shared" si="20"/>
        <v>-497000</v>
      </c>
      <c r="G110" s="50">
        <f t="shared" si="17"/>
        <v>0.17910262868846366</v>
      </c>
      <c r="H110" s="49">
        <v>829900</v>
      </c>
      <c r="I110" s="49">
        <v>132970</v>
      </c>
      <c r="J110" s="49">
        <f>I110-H110</f>
        <v>-696930</v>
      </c>
      <c r="K110" s="50">
        <f t="shared" si="12"/>
        <v>0.16022412338836003</v>
      </c>
      <c r="L110" s="49">
        <f t="shared" si="19"/>
        <v>24535</v>
      </c>
      <c r="M110" s="87" t="s">
        <v>218</v>
      </c>
    </row>
    <row r="111" spans="1:13" ht="90.75" customHeight="1" outlineLevel="5">
      <c r="A111" s="46" t="s">
        <v>136</v>
      </c>
      <c r="B111" s="47" t="s">
        <v>189</v>
      </c>
      <c r="C111" s="48" t="s">
        <v>136</v>
      </c>
      <c r="D111" s="7">
        <v>439101.61</v>
      </c>
      <c r="E111" s="7">
        <v>80015.82</v>
      </c>
      <c r="F111" s="7">
        <f t="shared" si="20"/>
        <v>-359085.79</v>
      </c>
      <c r="G111" s="50">
        <f t="shared" si="17"/>
        <v>0.18222620500070588</v>
      </c>
      <c r="H111" s="49">
        <v>270600</v>
      </c>
      <c r="I111" s="49">
        <v>33486.71</v>
      </c>
      <c r="J111" s="49">
        <f>I111-H111</f>
        <v>-237113.29</v>
      </c>
      <c r="K111" s="50">
        <f t="shared" si="12"/>
        <v>0.12374985218033999</v>
      </c>
      <c r="L111" s="49">
        <f t="shared" si="19"/>
        <v>-46529.11000000001</v>
      </c>
      <c r="M111" s="51" t="s">
        <v>194</v>
      </c>
    </row>
    <row r="112" spans="1:13" ht="81.75" customHeight="1" outlineLevel="5">
      <c r="A112" s="46" t="s">
        <v>137</v>
      </c>
      <c r="B112" s="47" t="s">
        <v>138</v>
      </c>
      <c r="C112" s="48" t="s">
        <v>137</v>
      </c>
      <c r="D112" s="7">
        <v>2900883.86</v>
      </c>
      <c r="E112" s="7">
        <v>447114.69</v>
      </c>
      <c r="F112" s="7">
        <f t="shared" si="20"/>
        <v>-2453769.17</v>
      </c>
      <c r="G112" s="50">
        <f t="shared" si="17"/>
        <v>0.15413050352177837</v>
      </c>
      <c r="H112" s="49">
        <v>357736</v>
      </c>
      <c r="I112" s="49">
        <v>356982.52</v>
      </c>
      <c r="J112" s="49">
        <f>I112-H112</f>
        <v>-753.4799999999814</v>
      </c>
      <c r="K112" s="50">
        <f t="shared" si="12"/>
        <v>0.9978937540532684</v>
      </c>
      <c r="L112" s="49">
        <f t="shared" si="19"/>
        <v>-90132.16999999998</v>
      </c>
      <c r="M112" s="51" t="s">
        <v>213</v>
      </c>
    </row>
    <row r="113" spans="1:13" ht="45" customHeight="1" outlineLevel="5">
      <c r="A113" s="46" t="s">
        <v>139</v>
      </c>
      <c r="B113" s="47" t="s">
        <v>187</v>
      </c>
      <c r="C113" s="48" t="s">
        <v>139</v>
      </c>
      <c r="D113" s="7"/>
      <c r="E113" s="7">
        <v>9608</v>
      </c>
      <c r="F113" s="7">
        <f t="shared" si="20"/>
        <v>9608</v>
      </c>
      <c r="G113" s="50" t="e">
        <f t="shared" si="17"/>
        <v>#DIV/0!</v>
      </c>
      <c r="H113" s="49"/>
      <c r="I113" s="49"/>
      <c r="J113" s="49">
        <f>I113-H113</f>
        <v>0</v>
      </c>
      <c r="K113" s="50" t="e">
        <f t="shared" si="12"/>
        <v>#DIV/0!</v>
      </c>
      <c r="L113" s="49">
        <f t="shared" si="19"/>
        <v>-9608</v>
      </c>
      <c r="M113" s="51" t="s">
        <v>205</v>
      </c>
    </row>
    <row r="114" spans="1:13" ht="123" customHeight="1" outlineLevel="5" thickBot="1">
      <c r="A114" s="46" t="s">
        <v>140</v>
      </c>
      <c r="B114" s="23" t="s">
        <v>188</v>
      </c>
      <c r="C114" s="24" t="s">
        <v>140</v>
      </c>
      <c r="D114" s="27">
        <v>2400959.78</v>
      </c>
      <c r="E114" s="27">
        <v>318871.5</v>
      </c>
      <c r="F114" s="7">
        <f t="shared" si="20"/>
        <v>-2082088.2799999998</v>
      </c>
      <c r="G114" s="50">
        <f t="shared" si="17"/>
        <v>0.13281001316898364</v>
      </c>
      <c r="H114" s="25">
        <v>1700000</v>
      </c>
      <c r="I114" s="25">
        <v>1358535.83</v>
      </c>
      <c r="J114" s="49">
        <f>I114-H114</f>
        <v>-341464.1699999999</v>
      </c>
      <c r="K114" s="26">
        <f t="shared" si="12"/>
        <v>0.7991387235294118</v>
      </c>
      <c r="L114" s="49">
        <f t="shared" si="19"/>
        <v>1039664.3300000001</v>
      </c>
      <c r="M114" s="57" t="s">
        <v>208</v>
      </c>
    </row>
    <row r="115" spans="1:13" s="4" customFormat="1" ht="31.5" customHeight="1" thickBot="1">
      <c r="A115" s="36" t="s">
        <v>141</v>
      </c>
      <c r="B115" s="18" t="s">
        <v>142</v>
      </c>
      <c r="C115" s="19" t="s">
        <v>141</v>
      </c>
      <c r="D115" s="33">
        <f>D116+D120+D121+D123+D122</f>
        <v>994549888.2</v>
      </c>
      <c r="E115" s="33">
        <f>E116+E120+E121+E123+E122</f>
        <v>202608684.83</v>
      </c>
      <c r="F115" s="33">
        <f t="shared" si="20"/>
        <v>-791941203.37</v>
      </c>
      <c r="G115" s="21">
        <f t="shared" si="17"/>
        <v>0.20371897602511843</v>
      </c>
      <c r="H115" s="20">
        <f>H116+H120+H121+H123</f>
        <v>821262633.05</v>
      </c>
      <c r="I115" s="20">
        <f>I116+I120+I121+I123</f>
        <v>195397889.88</v>
      </c>
      <c r="J115" s="20">
        <f>J116+J120+J121+J123</f>
        <v>-625864743.1700001</v>
      </c>
      <c r="K115" s="21">
        <f t="shared" si="12"/>
        <v>0.23792375546703318</v>
      </c>
      <c r="L115" s="20">
        <f t="shared" si="19"/>
        <v>-7210794.950000018</v>
      </c>
      <c r="M115" s="34"/>
    </row>
    <row r="116" spans="1:13" ht="86.25" customHeight="1" outlineLevel="2">
      <c r="A116" s="46" t="s">
        <v>146</v>
      </c>
      <c r="B116" s="28" t="s">
        <v>159</v>
      </c>
      <c r="C116" s="29" t="s">
        <v>146</v>
      </c>
      <c r="D116" s="32">
        <v>340135474</v>
      </c>
      <c r="E116" s="32">
        <v>95211780</v>
      </c>
      <c r="F116" s="32">
        <f t="shared" si="20"/>
        <v>-244923694</v>
      </c>
      <c r="G116" s="31">
        <f t="shared" si="17"/>
        <v>0.27992311087199334</v>
      </c>
      <c r="H116" s="30">
        <v>323266160</v>
      </c>
      <c r="I116" s="30">
        <v>80816538</v>
      </c>
      <c r="J116" s="25">
        <f aca="true" t="shared" si="21" ref="J116:J122">I116-H116</f>
        <v>-242449622</v>
      </c>
      <c r="K116" s="31">
        <f t="shared" si="12"/>
        <v>0.24999999381314766</v>
      </c>
      <c r="L116" s="30">
        <f t="shared" si="19"/>
        <v>-14395242</v>
      </c>
      <c r="M116" s="58" t="s">
        <v>201</v>
      </c>
    </row>
    <row r="117" spans="1:13" ht="25.5" hidden="1" outlineLevel="3">
      <c r="A117" s="46" t="s">
        <v>147</v>
      </c>
      <c r="B117" s="47" t="s">
        <v>143</v>
      </c>
      <c r="C117" s="48" t="s">
        <v>147</v>
      </c>
      <c r="D117" s="7"/>
      <c r="E117" s="32"/>
      <c r="F117" s="32">
        <f t="shared" si="20"/>
        <v>0</v>
      </c>
      <c r="G117" s="31" t="e">
        <f t="shared" si="17"/>
        <v>#DIV/0!</v>
      </c>
      <c r="H117" s="49"/>
      <c r="I117" s="49"/>
      <c r="J117" s="25">
        <f t="shared" si="21"/>
        <v>0</v>
      </c>
      <c r="K117" s="31" t="e">
        <f t="shared" si="12"/>
        <v>#DIV/0!</v>
      </c>
      <c r="L117" s="30">
        <f t="shared" si="19"/>
        <v>0</v>
      </c>
      <c r="M117" s="52"/>
    </row>
    <row r="118" spans="1:13" ht="38.25" hidden="1" outlineLevel="4">
      <c r="A118" s="46" t="s">
        <v>148</v>
      </c>
      <c r="B118" s="47" t="s">
        <v>144</v>
      </c>
      <c r="C118" s="48" t="s">
        <v>148</v>
      </c>
      <c r="D118" s="7"/>
      <c r="E118" s="32"/>
      <c r="F118" s="32">
        <f t="shared" si="20"/>
        <v>0</v>
      </c>
      <c r="G118" s="31" t="e">
        <f t="shared" si="17"/>
        <v>#DIV/0!</v>
      </c>
      <c r="H118" s="49"/>
      <c r="I118" s="49"/>
      <c r="J118" s="25">
        <f t="shared" si="21"/>
        <v>0</v>
      </c>
      <c r="K118" s="31" t="e">
        <f t="shared" si="12"/>
        <v>#DIV/0!</v>
      </c>
      <c r="L118" s="30">
        <f t="shared" si="19"/>
        <v>0</v>
      </c>
      <c r="M118" s="52"/>
    </row>
    <row r="119" spans="1:13" ht="38.25" hidden="1" outlineLevel="5">
      <c r="A119" s="46" t="s">
        <v>148</v>
      </c>
      <c r="B119" s="47" t="s">
        <v>145</v>
      </c>
      <c r="C119" s="48" t="s">
        <v>148</v>
      </c>
      <c r="D119" s="7"/>
      <c r="E119" s="32"/>
      <c r="F119" s="32">
        <f t="shared" si="20"/>
        <v>0</v>
      </c>
      <c r="G119" s="31" t="e">
        <f t="shared" si="17"/>
        <v>#DIV/0!</v>
      </c>
      <c r="H119" s="49"/>
      <c r="I119" s="49"/>
      <c r="J119" s="25">
        <f t="shared" si="21"/>
        <v>0</v>
      </c>
      <c r="K119" s="31" t="e">
        <f t="shared" si="12"/>
        <v>#DIV/0!</v>
      </c>
      <c r="L119" s="30">
        <f t="shared" si="19"/>
        <v>0</v>
      </c>
      <c r="M119" s="52"/>
    </row>
    <row r="120" spans="1:13" ht="40.5" customHeight="1" outlineLevel="2" collapsed="1">
      <c r="A120" s="46" t="s">
        <v>149</v>
      </c>
      <c r="B120" s="47" t="s">
        <v>158</v>
      </c>
      <c r="C120" s="48" t="s">
        <v>184</v>
      </c>
      <c r="D120" s="7">
        <f>128779285.01+31675749+45634189.97</f>
        <v>206089223.98</v>
      </c>
      <c r="E120" s="32">
        <v>5324449</v>
      </c>
      <c r="F120" s="32">
        <f t="shared" si="20"/>
        <v>-200764774.98</v>
      </c>
      <c r="G120" s="31">
        <f t="shared" si="17"/>
        <v>0.025835649711198453</v>
      </c>
      <c r="H120" s="49">
        <f>6526580+44871809.05</f>
        <v>51398389.05</v>
      </c>
      <c r="I120" s="7">
        <v>7242715.21</v>
      </c>
      <c r="J120" s="25">
        <f t="shared" si="21"/>
        <v>-44155673.839999996</v>
      </c>
      <c r="K120" s="31">
        <f t="shared" si="12"/>
        <v>0.14091327265051706</v>
      </c>
      <c r="L120" s="30">
        <f t="shared" si="19"/>
        <v>1918266.21</v>
      </c>
      <c r="M120" s="51" t="s">
        <v>209</v>
      </c>
    </row>
    <row r="121" spans="1:13" ht="22.5" customHeight="1" outlineLevel="5">
      <c r="A121" s="46" t="s">
        <v>150</v>
      </c>
      <c r="B121" s="47" t="s">
        <v>160</v>
      </c>
      <c r="C121" s="48" t="s">
        <v>183</v>
      </c>
      <c r="D121" s="7">
        <f>10181856.02+842769.13+411089457.66</f>
        <v>422114082.81</v>
      </c>
      <c r="E121" s="32">
        <f>2750336.74+123901+99387675</f>
        <v>102261912.74</v>
      </c>
      <c r="F121" s="32">
        <f t="shared" si="20"/>
        <v>-319852170.07</v>
      </c>
      <c r="G121" s="31">
        <f t="shared" si="17"/>
        <v>0.2422613149015207</v>
      </c>
      <c r="H121" s="49">
        <f>8605823.24+4309958+434724989</f>
        <v>447640770.24</v>
      </c>
      <c r="I121" s="49">
        <f>2351692.91+106029630</f>
        <v>108381322.91</v>
      </c>
      <c r="J121" s="25">
        <f t="shared" si="21"/>
        <v>-339259447.33000004</v>
      </c>
      <c r="K121" s="31">
        <f t="shared" si="12"/>
        <v>0.24211673760612104</v>
      </c>
      <c r="L121" s="30">
        <f t="shared" si="19"/>
        <v>6119410.170000002</v>
      </c>
      <c r="M121" s="52"/>
    </row>
    <row r="122" spans="1:13" ht="22.5" customHeight="1" outlineLevel="5">
      <c r="A122" s="46"/>
      <c r="B122" s="47" t="s">
        <v>181</v>
      </c>
      <c r="C122" s="48"/>
      <c r="D122" s="7">
        <v>26446638.71</v>
      </c>
      <c r="E122" s="32"/>
      <c r="F122" s="32">
        <f t="shared" si="20"/>
        <v>-26446638.71</v>
      </c>
      <c r="G122" s="31">
        <f t="shared" si="17"/>
        <v>0</v>
      </c>
      <c r="H122" s="49">
        <v>0</v>
      </c>
      <c r="I122" s="49"/>
      <c r="J122" s="25">
        <f t="shared" si="21"/>
        <v>0</v>
      </c>
      <c r="K122" s="31" t="e">
        <f t="shared" si="12"/>
        <v>#DIV/0!</v>
      </c>
      <c r="L122" s="30">
        <f t="shared" si="19"/>
        <v>0</v>
      </c>
      <c r="M122" s="52"/>
    </row>
    <row r="123" spans="1:13" ht="30.75" customHeight="1" outlineLevel="1">
      <c r="A123" s="46" t="s">
        <v>151</v>
      </c>
      <c r="B123" s="47" t="s">
        <v>161</v>
      </c>
      <c r="C123" s="48" t="s">
        <v>151</v>
      </c>
      <c r="D123" s="27">
        <v>-235531.3</v>
      </c>
      <c r="E123" s="71">
        <v>-189456.91</v>
      </c>
      <c r="F123" s="32">
        <f t="shared" si="20"/>
        <v>46074.389999999985</v>
      </c>
      <c r="G123" s="31">
        <f t="shared" si="17"/>
        <v>0.8043810313109129</v>
      </c>
      <c r="H123" s="49">
        <v>-1042686.24</v>
      </c>
      <c r="I123" s="25">
        <v>-1042686.24</v>
      </c>
      <c r="J123" s="25">
        <f>I123-H123</f>
        <v>0</v>
      </c>
      <c r="K123" s="50">
        <f>I123/H123</f>
        <v>1</v>
      </c>
      <c r="L123" s="30">
        <f t="shared" si="19"/>
        <v>-853229.33</v>
      </c>
      <c r="M123" s="52"/>
    </row>
    <row r="124" spans="1:13" s="8" customFormat="1" ht="23.25" customHeight="1">
      <c r="A124" s="97" t="s">
        <v>152</v>
      </c>
      <c r="B124" s="98"/>
      <c r="C124" s="99"/>
      <c r="D124" s="72">
        <f>D115+D10</f>
        <v>1356549813.94</v>
      </c>
      <c r="E124" s="72">
        <f>E115+E10</f>
        <v>276151674.8</v>
      </c>
      <c r="F124" s="72">
        <f>E124-D124</f>
        <v>-1080398139.14</v>
      </c>
      <c r="G124" s="68">
        <f>E124/D124</f>
        <v>0.20356913691059939</v>
      </c>
      <c r="H124" s="79">
        <f>H115+H10</f>
        <v>1185619515.58</v>
      </c>
      <c r="I124" s="82">
        <f>I115+I10</f>
        <v>274233560.44</v>
      </c>
      <c r="J124" s="82">
        <f>J115+J10</f>
        <v>-911385955.1400001</v>
      </c>
      <c r="K124" s="68">
        <f>I124/H124</f>
        <v>0.2312998030450318</v>
      </c>
      <c r="L124" s="10">
        <f>I124-E124</f>
        <v>-1918114.3600000143</v>
      </c>
      <c r="M124" s="59"/>
    </row>
    <row r="125" spans="1:13" s="11" customFormat="1" ht="24.75" customHeight="1" hidden="1">
      <c r="A125" s="60"/>
      <c r="B125" s="12" t="s">
        <v>180</v>
      </c>
      <c r="C125" s="13"/>
      <c r="D125" s="66">
        <v>86509.15</v>
      </c>
      <c r="E125" s="66">
        <v>-14180</v>
      </c>
      <c r="F125" s="73"/>
      <c r="G125" s="69"/>
      <c r="H125" s="80"/>
      <c r="I125" s="83">
        <v>3847.11</v>
      </c>
      <c r="J125" s="83"/>
      <c r="K125" s="69" t="e">
        <f>I125/H125</f>
        <v>#DIV/0!</v>
      </c>
      <c r="L125" s="14"/>
      <c r="M125" s="61"/>
    </row>
    <row r="126" spans="1:13" s="8" customFormat="1" ht="26.25" customHeight="1" hidden="1" thickBot="1">
      <c r="A126" s="62"/>
      <c r="B126" s="63"/>
      <c r="C126" s="63"/>
      <c r="D126" s="67">
        <f>D124+D125</f>
        <v>1356636323.0900002</v>
      </c>
      <c r="E126" s="67">
        <f>E124+E125</f>
        <v>276137494.8</v>
      </c>
      <c r="F126" s="64">
        <f>E126-D126</f>
        <v>-1080498828.2900002</v>
      </c>
      <c r="G126" s="70">
        <f>E126/D126</f>
        <v>0.20354570351694826</v>
      </c>
      <c r="H126" s="81">
        <f>H124++H125</f>
        <v>1185619515.58</v>
      </c>
      <c r="I126" s="15">
        <f>I124++I125</f>
        <v>274237407.55</v>
      </c>
      <c r="J126" s="15">
        <f>J124++J125</f>
        <v>-911385955.1400001</v>
      </c>
      <c r="K126" s="70">
        <f>I126/H126</f>
        <v>0.2313030478549809</v>
      </c>
      <c r="L126" s="64">
        <f>I126-E126</f>
        <v>-1900087.25</v>
      </c>
      <c r="M126" s="65"/>
    </row>
  </sheetData>
  <sheetProtection/>
  <mergeCells count="22">
    <mergeCell ref="M7:M9"/>
    <mergeCell ref="I8:I9"/>
    <mergeCell ref="J8:J9"/>
    <mergeCell ref="K8:K9"/>
    <mergeCell ref="A1:C1"/>
    <mergeCell ref="A2:C2"/>
    <mergeCell ref="A3:C3"/>
    <mergeCell ref="A4:M4"/>
    <mergeCell ref="A5:C5"/>
    <mergeCell ref="A6:M6"/>
    <mergeCell ref="H8:H9"/>
    <mergeCell ref="B7:B9"/>
    <mergeCell ref="C7:C9"/>
    <mergeCell ref="D7:G7"/>
    <mergeCell ref="H7:K7"/>
    <mergeCell ref="L7:L9"/>
    <mergeCell ref="A124:C124"/>
    <mergeCell ref="A8:A9"/>
    <mergeCell ref="D8:D9"/>
    <mergeCell ref="E8:E9"/>
    <mergeCell ref="F8:F9"/>
    <mergeCell ref="G8:G9"/>
  </mergeCells>
  <printOptions/>
  <pageMargins left="0" right="0" top="0.1968503937007874" bottom="0" header="0.3937007874015748" footer="0.3937007874015748"/>
  <pageSetup blackAndWhite="1" errors="blank" fitToHeight="0" fitToWidth="1" horizontalDpi="600" verticalDpi="600" orientation="landscape" paperSize="9" scale="58" r:id="rId1"/>
  <rowBreaks count="2" manualBreakCount="2">
    <brk id="72" min="1" max="25" man="1"/>
    <brk id="108" min="1" max="12" man="1"/>
  </rowBreaks>
</worksheet>
</file>

<file path=xl/worksheets/sheet2.xml><?xml version="1.0" encoding="utf-8"?>
<worksheet xmlns="http://schemas.openxmlformats.org/spreadsheetml/2006/main" xmlns:r="http://schemas.openxmlformats.org/officeDocument/2006/relationships">
  <sheetPr>
    <pageSetUpPr fitToPage="1"/>
  </sheetPr>
  <dimension ref="A1:M127"/>
  <sheetViews>
    <sheetView showGridLines="0" showZeros="0" view="pageBreakPreview" zoomScale="83" zoomScaleNormal="75" zoomScaleSheetLayoutView="83" zoomScalePageLayoutView="0" workbookViewId="0" topLeftCell="B1">
      <pane ySplit="9" topLeftCell="A10" activePane="bottomLeft" state="frozen"/>
      <selection pane="topLeft" activeCell="A1" sqref="A1"/>
      <selection pane="bottomLeft" activeCell="D147" sqref="D147"/>
    </sheetView>
  </sheetViews>
  <sheetFormatPr defaultColWidth="9.140625" defaultRowHeight="15" outlineLevelRow="5"/>
  <cols>
    <col min="1" max="1" width="9.140625" style="1" hidden="1" customWidth="1"/>
    <col min="2" max="2" width="35.7109375" style="9" customWidth="1"/>
    <col min="3" max="3" width="21.7109375" style="1" hidden="1" customWidth="1"/>
    <col min="4" max="4" width="20.57421875" style="1" customWidth="1"/>
    <col min="5" max="5" width="19.421875" style="1" customWidth="1"/>
    <col min="6" max="6" width="20.57421875" style="1" customWidth="1"/>
    <col min="7" max="7" width="10.28125" style="1" customWidth="1"/>
    <col min="8" max="8" width="17.57421875" style="1" customWidth="1"/>
    <col min="9" max="9" width="17.8515625" style="1" customWidth="1"/>
    <col min="10" max="10" width="18.140625" style="1" customWidth="1"/>
    <col min="11" max="11" width="11.140625" style="1" customWidth="1"/>
    <col min="12" max="12" width="16.57421875" style="1" customWidth="1"/>
    <col min="13" max="13" width="36.28125" style="9" customWidth="1"/>
    <col min="14" max="16384" width="9.140625" style="1" customWidth="1"/>
  </cols>
  <sheetData>
    <row r="1" spans="1:3" ht="13.5" customHeight="1">
      <c r="A1" s="120" t="s">
        <v>0</v>
      </c>
      <c r="B1" s="121"/>
      <c r="C1" s="121"/>
    </row>
    <row r="2" spans="1:3" ht="15" hidden="1">
      <c r="A2" s="120"/>
      <c r="B2" s="121"/>
      <c r="C2" s="121"/>
    </row>
    <row r="3" spans="1:3" ht="15">
      <c r="A3" s="120"/>
      <c r="B3" s="121"/>
      <c r="C3" s="121"/>
    </row>
    <row r="4" spans="1:13" ht="15" customHeight="1">
      <c r="A4" s="122" t="s">
        <v>226</v>
      </c>
      <c r="B4" s="122"/>
      <c r="C4" s="122"/>
      <c r="D4" s="122"/>
      <c r="E4" s="122"/>
      <c r="F4" s="122"/>
      <c r="G4" s="122"/>
      <c r="H4" s="122"/>
      <c r="I4" s="122"/>
      <c r="J4" s="122"/>
      <c r="K4" s="122"/>
      <c r="L4" s="122"/>
      <c r="M4" s="122"/>
    </row>
    <row r="5" spans="1:3" ht="0.75" customHeight="1">
      <c r="A5" s="123"/>
      <c r="B5" s="124"/>
      <c r="C5" s="124"/>
    </row>
    <row r="6" spans="1:13" ht="12.75" customHeight="1" thickBot="1">
      <c r="A6" s="125" t="s">
        <v>1</v>
      </c>
      <c r="B6" s="125"/>
      <c r="C6" s="125"/>
      <c r="D6" s="125"/>
      <c r="E6" s="125"/>
      <c r="F6" s="125"/>
      <c r="G6" s="125"/>
      <c r="H6" s="125"/>
      <c r="I6" s="125"/>
      <c r="J6" s="125"/>
      <c r="K6" s="125"/>
      <c r="L6" s="125"/>
      <c r="M6" s="125"/>
    </row>
    <row r="7" spans="1:13" s="2" customFormat="1" ht="24" customHeight="1">
      <c r="A7" s="35"/>
      <c r="B7" s="108" t="s">
        <v>3</v>
      </c>
      <c r="C7" s="110" t="s">
        <v>4</v>
      </c>
      <c r="D7" s="113">
        <v>2018</v>
      </c>
      <c r="E7" s="113"/>
      <c r="F7" s="113"/>
      <c r="G7" s="114"/>
      <c r="H7" s="115">
        <v>2019</v>
      </c>
      <c r="I7" s="113"/>
      <c r="J7" s="113"/>
      <c r="K7" s="114"/>
      <c r="L7" s="116" t="s">
        <v>153</v>
      </c>
      <c r="M7" s="118" t="s">
        <v>154</v>
      </c>
    </row>
    <row r="8" spans="1:13" s="2" customFormat="1" ht="24" customHeight="1">
      <c r="A8" s="100" t="s">
        <v>2</v>
      </c>
      <c r="B8" s="109"/>
      <c r="C8" s="111"/>
      <c r="D8" s="102" t="s">
        <v>198</v>
      </c>
      <c r="E8" s="104" t="s">
        <v>227</v>
      </c>
      <c r="F8" s="104" t="s">
        <v>196</v>
      </c>
      <c r="G8" s="106" t="s">
        <v>195</v>
      </c>
      <c r="H8" s="102" t="s">
        <v>197</v>
      </c>
      <c r="I8" s="102" t="s">
        <v>227</v>
      </c>
      <c r="J8" s="104" t="s">
        <v>196</v>
      </c>
      <c r="K8" s="102" t="s">
        <v>182</v>
      </c>
      <c r="L8" s="117"/>
      <c r="M8" s="119"/>
    </row>
    <row r="9" spans="1:13" s="2" customFormat="1" ht="46.5" customHeight="1" thickBot="1">
      <c r="A9" s="101"/>
      <c r="B9" s="109"/>
      <c r="C9" s="112"/>
      <c r="D9" s="103"/>
      <c r="E9" s="105"/>
      <c r="F9" s="105"/>
      <c r="G9" s="107"/>
      <c r="H9" s="103"/>
      <c r="I9" s="103"/>
      <c r="J9" s="105"/>
      <c r="K9" s="103"/>
      <c r="L9" s="117"/>
      <c r="M9" s="119"/>
    </row>
    <row r="10" spans="1:13" s="4" customFormat="1" ht="33" customHeight="1" thickBot="1">
      <c r="A10" s="36" t="s">
        <v>5</v>
      </c>
      <c r="B10" s="18" t="s">
        <v>6</v>
      </c>
      <c r="C10" s="19" t="s">
        <v>5</v>
      </c>
      <c r="D10" s="20">
        <f>D11+D77</f>
        <v>361999925.74</v>
      </c>
      <c r="E10" s="20">
        <f>E11+E77</f>
        <v>156584989.25</v>
      </c>
      <c r="F10" s="20">
        <f>E10-D10</f>
        <v>-205414936.49</v>
      </c>
      <c r="G10" s="21">
        <f>E10/D10</f>
        <v>0.4325553076562352</v>
      </c>
      <c r="H10" s="20">
        <f>H11+H77</f>
        <v>375926532.87</v>
      </c>
      <c r="I10" s="20">
        <f>I11+I77</f>
        <v>166720184.09</v>
      </c>
      <c r="J10" s="20">
        <f>I10-H10</f>
        <v>-209206348.78</v>
      </c>
      <c r="K10" s="21">
        <f>I10/H10</f>
        <v>0.44349139928267284</v>
      </c>
      <c r="L10" s="20">
        <f>I10-E10</f>
        <v>10135194.840000004</v>
      </c>
      <c r="M10" s="22"/>
    </row>
    <row r="11" spans="1:13" s="4" customFormat="1" ht="33" customHeight="1">
      <c r="A11" s="37"/>
      <c r="B11" s="16" t="s">
        <v>185</v>
      </c>
      <c r="C11" s="3"/>
      <c r="D11" s="17">
        <f>D12+D37+D38+D59+D63+D73</f>
        <v>304212770.7</v>
      </c>
      <c r="E11" s="17">
        <f>E12+E37+E38+E59+E63+E73</f>
        <v>134259347.79999998</v>
      </c>
      <c r="F11" s="17">
        <f>E11-D11</f>
        <v>-169953422.9</v>
      </c>
      <c r="G11" s="76">
        <f>E11/D11</f>
        <v>0.4413337003935318</v>
      </c>
      <c r="H11" s="17">
        <f>H12+H37+H38+H59+H63+H73</f>
        <v>307157246.53</v>
      </c>
      <c r="I11" s="17">
        <f>I12+I37+I38+I59+I63+I73</f>
        <v>131588116.59</v>
      </c>
      <c r="J11" s="85">
        <f>I11-H11</f>
        <v>-175569129.93999997</v>
      </c>
      <c r="K11" s="86">
        <f>I11/H11</f>
        <v>0.4284063556258889</v>
      </c>
      <c r="L11" s="17">
        <f>I11-E11</f>
        <v>-2671231.2099999785</v>
      </c>
      <c r="M11" s="38"/>
    </row>
    <row r="12" spans="1:13" s="6" customFormat="1" ht="111.75" customHeight="1" outlineLevel="2">
      <c r="A12" s="39" t="s">
        <v>7</v>
      </c>
      <c r="B12" s="40" t="s">
        <v>162</v>
      </c>
      <c r="C12" s="41" t="s">
        <v>7</v>
      </c>
      <c r="D12" s="5">
        <v>147175808.92</v>
      </c>
      <c r="E12" s="74">
        <v>66821377.61</v>
      </c>
      <c r="F12" s="74">
        <f>E12-D12</f>
        <v>-80354431.30999999</v>
      </c>
      <c r="G12" s="78">
        <f>E12/D12</f>
        <v>0.45402419120605575</v>
      </c>
      <c r="H12" s="42">
        <v>150200000</v>
      </c>
      <c r="I12" s="42">
        <v>70368617.86</v>
      </c>
      <c r="J12" s="84">
        <f>I12-H12</f>
        <v>-79831382.14</v>
      </c>
      <c r="K12" s="77">
        <f aca="true" t="shared" si="0" ref="K12:K75">I12/H12</f>
        <v>0.46849945312916114</v>
      </c>
      <c r="L12" s="75">
        <f>I12-E12</f>
        <v>3547240.25</v>
      </c>
      <c r="M12" s="89" t="s">
        <v>222</v>
      </c>
    </row>
    <row r="13" spans="1:13" s="6" customFormat="1" ht="15" hidden="1" outlineLevel="3">
      <c r="A13" s="39" t="s">
        <v>8</v>
      </c>
      <c r="B13" s="40" t="s">
        <v>9</v>
      </c>
      <c r="C13" s="41" t="s">
        <v>8</v>
      </c>
      <c r="D13" s="5"/>
      <c r="E13" s="5"/>
      <c r="F13" s="74">
        <f aca="true" t="shared" si="1" ref="F13:F38">E13-D13</f>
        <v>0</v>
      </c>
      <c r="G13" s="78" t="e">
        <f aca="true" t="shared" si="2" ref="G13:G38">E13/D13</f>
        <v>#DIV/0!</v>
      </c>
      <c r="H13" s="42">
        <v>148555700</v>
      </c>
      <c r="I13" s="42"/>
      <c r="J13" s="42"/>
      <c r="K13" s="43">
        <f t="shared" si="0"/>
        <v>0</v>
      </c>
      <c r="L13" s="75">
        <f aca="true" t="shared" si="3" ref="L13:L38">I13-E13</f>
        <v>0</v>
      </c>
      <c r="M13" s="45"/>
    </row>
    <row r="14" spans="1:13" s="6" customFormat="1" ht="114.75" hidden="1" outlineLevel="4">
      <c r="A14" s="39" t="s">
        <v>10</v>
      </c>
      <c r="B14" s="40" t="s">
        <v>11</v>
      </c>
      <c r="C14" s="41" t="s">
        <v>10</v>
      </c>
      <c r="D14" s="5"/>
      <c r="E14" s="5"/>
      <c r="F14" s="74">
        <f t="shared" si="1"/>
        <v>0</v>
      </c>
      <c r="G14" s="78" t="e">
        <f t="shared" si="2"/>
        <v>#DIV/0!</v>
      </c>
      <c r="H14" s="42">
        <v>148555700</v>
      </c>
      <c r="I14" s="42"/>
      <c r="J14" s="42"/>
      <c r="K14" s="43">
        <f t="shared" si="0"/>
        <v>0</v>
      </c>
      <c r="L14" s="75">
        <f t="shared" si="3"/>
        <v>0</v>
      </c>
      <c r="M14" s="45"/>
    </row>
    <row r="15" spans="1:13" s="6" customFormat="1" ht="114.75" hidden="1" outlineLevel="5">
      <c r="A15" s="39" t="s">
        <v>10</v>
      </c>
      <c r="B15" s="40" t="s">
        <v>12</v>
      </c>
      <c r="C15" s="41" t="s">
        <v>10</v>
      </c>
      <c r="D15" s="5"/>
      <c r="E15" s="5"/>
      <c r="F15" s="74">
        <f t="shared" si="1"/>
        <v>0</v>
      </c>
      <c r="G15" s="78" t="e">
        <f t="shared" si="2"/>
        <v>#DIV/0!</v>
      </c>
      <c r="H15" s="42">
        <v>148555700</v>
      </c>
      <c r="I15" s="42"/>
      <c r="J15" s="42"/>
      <c r="K15" s="43">
        <f t="shared" si="0"/>
        <v>0</v>
      </c>
      <c r="L15" s="75">
        <f t="shared" si="3"/>
        <v>0</v>
      </c>
      <c r="M15" s="45"/>
    </row>
    <row r="16" spans="1:13" s="6" customFormat="1" ht="127.5" hidden="1" outlineLevel="5">
      <c r="A16" s="39" t="s">
        <v>13</v>
      </c>
      <c r="B16" s="40" t="s">
        <v>14</v>
      </c>
      <c r="C16" s="41" t="s">
        <v>13</v>
      </c>
      <c r="D16" s="5"/>
      <c r="E16" s="5"/>
      <c r="F16" s="74">
        <f t="shared" si="1"/>
        <v>0</v>
      </c>
      <c r="G16" s="78" t="e">
        <f t="shared" si="2"/>
        <v>#DIV/0!</v>
      </c>
      <c r="H16" s="42">
        <v>0</v>
      </c>
      <c r="I16" s="42"/>
      <c r="J16" s="42"/>
      <c r="K16" s="43" t="e">
        <f t="shared" si="0"/>
        <v>#DIV/0!</v>
      </c>
      <c r="L16" s="75">
        <f t="shared" si="3"/>
        <v>0</v>
      </c>
      <c r="M16" s="45"/>
    </row>
    <row r="17" spans="1:13" s="6" customFormat="1" ht="114.75" hidden="1" outlineLevel="5">
      <c r="A17" s="39" t="s">
        <v>15</v>
      </c>
      <c r="B17" s="40" t="s">
        <v>12</v>
      </c>
      <c r="C17" s="41" t="s">
        <v>15</v>
      </c>
      <c r="D17" s="5"/>
      <c r="E17" s="5"/>
      <c r="F17" s="74">
        <f t="shared" si="1"/>
        <v>0</v>
      </c>
      <c r="G17" s="78" t="e">
        <f t="shared" si="2"/>
        <v>#DIV/0!</v>
      </c>
      <c r="H17" s="42">
        <v>0</v>
      </c>
      <c r="I17" s="42"/>
      <c r="J17" s="42"/>
      <c r="K17" s="43" t="e">
        <f t="shared" si="0"/>
        <v>#DIV/0!</v>
      </c>
      <c r="L17" s="75">
        <f t="shared" si="3"/>
        <v>0</v>
      </c>
      <c r="M17" s="45"/>
    </row>
    <row r="18" spans="1:13" s="6" customFormat="1" ht="114.75" hidden="1" outlineLevel="5">
      <c r="A18" s="39" t="s">
        <v>16</v>
      </c>
      <c r="B18" s="40" t="s">
        <v>12</v>
      </c>
      <c r="C18" s="41" t="s">
        <v>16</v>
      </c>
      <c r="D18" s="5"/>
      <c r="E18" s="5"/>
      <c r="F18" s="74">
        <f t="shared" si="1"/>
        <v>0</v>
      </c>
      <c r="G18" s="78" t="e">
        <f t="shared" si="2"/>
        <v>#DIV/0!</v>
      </c>
      <c r="H18" s="42">
        <v>0</v>
      </c>
      <c r="I18" s="42"/>
      <c r="J18" s="42"/>
      <c r="K18" s="43" t="e">
        <f t="shared" si="0"/>
        <v>#DIV/0!</v>
      </c>
      <c r="L18" s="75">
        <f t="shared" si="3"/>
        <v>0</v>
      </c>
      <c r="M18" s="45"/>
    </row>
    <row r="19" spans="1:13" s="6" customFormat="1" ht="127.5" hidden="1" outlineLevel="5">
      <c r="A19" s="39" t="s">
        <v>17</v>
      </c>
      <c r="B19" s="40" t="s">
        <v>14</v>
      </c>
      <c r="C19" s="41" t="s">
        <v>17</v>
      </c>
      <c r="D19" s="5"/>
      <c r="E19" s="5"/>
      <c r="F19" s="74">
        <f t="shared" si="1"/>
        <v>0</v>
      </c>
      <c r="G19" s="78" t="e">
        <f t="shared" si="2"/>
        <v>#DIV/0!</v>
      </c>
      <c r="H19" s="42">
        <v>0</v>
      </c>
      <c r="I19" s="42"/>
      <c r="J19" s="42"/>
      <c r="K19" s="43" t="e">
        <f t="shared" si="0"/>
        <v>#DIV/0!</v>
      </c>
      <c r="L19" s="75">
        <f t="shared" si="3"/>
        <v>0</v>
      </c>
      <c r="M19" s="45"/>
    </row>
    <row r="20" spans="1:13" s="6" customFormat="1" ht="15" hidden="1" outlineLevel="3">
      <c r="A20" s="39" t="s">
        <v>18</v>
      </c>
      <c r="B20" s="40" t="s">
        <v>9</v>
      </c>
      <c r="C20" s="41" t="s">
        <v>18</v>
      </c>
      <c r="D20" s="5"/>
      <c r="E20" s="5"/>
      <c r="F20" s="74">
        <f t="shared" si="1"/>
        <v>0</v>
      </c>
      <c r="G20" s="78" t="e">
        <f t="shared" si="2"/>
        <v>#DIV/0!</v>
      </c>
      <c r="H20" s="42">
        <v>750300</v>
      </c>
      <c r="I20" s="42"/>
      <c r="J20" s="42"/>
      <c r="K20" s="43">
        <f t="shared" si="0"/>
        <v>0</v>
      </c>
      <c r="L20" s="75">
        <f t="shared" si="3"/>
        <v>0</v>
      </c>
      <c r="M20" s="45"/>
    </row>
    <row r="21" spans="1:13" s="6" customFormat="1" ht="178.5" hidden="1" outlineLevel="4">
      <c r="A21" s="39" t="s">
        <v>19</v>
      </c>
      <c r="B21" s="40" t="s">
        <v>20</v>
      </c>
      <c r="C21" s="41" t="s">
        <v>19</v>
      </c>
      <c r="D21" s="5"/>
      <c r="E21" s="5"/>
      <c r="F21" s="74">
        <f t="shared" si="1"/>
        <v>0</v>
      </c>
      <c r="G21" s="78" t="e">
        <f t="shared" si="2"/>
        <v>#DIV/0!</v>
      </c>
      <c r="H21" s="42">
        <v>750300</v>
      </c>
      <c r="I21" s="42"/>
      <c r="J21" s="42"/>
      <c r="K21" s="43">
        <f t="shared" si="0"/>
        <v>0</v>
      </c>
      <c r="L21" s="75">
        <f t="shared" si="3"/>
        <v>0</v>
      </c>
      <c r="M21" s="45"/>
    </row>
    <row r="22" spans="1:13" s="6" customFormat="1" ht="178.5" hidden="1" outlineLevel="5">
      <c r="A22" s="39" t="s">
        <v>19</v>
      </c>
      <c r="B22" s="40" t="s">
        <v>21</v>
      </c>
      <c r="C22" s="41" t="s">
        <v>19</v>
      </c>
      <c r="D22" s="5"/>
      <c r="E22" s="5"/>
      <c r="F22" s="74">
        <f t="shared" si="1"/>
        <v>0</v>
      </c>
      <c r="G22" s="78" t="e">
        <f t="shared" si="2"/>
        <v>#DIV/0!</v>
      </c>
      <c r="H22" s="42">
        <v>750300</v>
      </c>
      <c r="I22" s="42"/>
      <c r="J22" s="42"/>
      <c r="K22" s="43">
        <f t="shared" si="0"/>
        <v>0</v>
      </c>
      <c r="L22" s="75">
        <f t="shared" si="3"/>
        <v>0</v>
      </c>
      <c r="M22" s="45"/>
    </row>
    <row r="23" spans="1:13" s="6" customFormat="1" ht="178.5" hidden="1" outlineLevel="5">
      <c r="A23" s="39" t="s">
        <v>22</v>
      </c>
      <c r="B23" s="40" t="s">
        <v>21</v>
      </c>
      <c r="C23" s="41" t="s">
        <v>22</v>
      </c>
      <c r="D23" s="5"/>
      <c r="E23" s="5"/>
      <c r="F23" s="74">
        <f t="shared" si="1"/>
        <v>0</v>
      </c>
      <c r="G23" s="78" t="e">
        <f t="shared" si="2"/>
        <v>#DIV/0!</v>
      </c>
      <c r="H23" s="42">
        <v>0</v>
      </c>
      <c r="I23" s="42"/>
      <c r="J23" s="42"/>
      <c r="K23" s="43" t="e">
        <f t="shared" si="0"/>
        <v>#DIV/0!</v>
      </c>
      <c r="L23" s="75">
        <f t="shared" si="3"/>
        <v>0</v>
      </c>
      <c r="M23" s="45"/>
    </row>
    <row r="24" spans="1:13" s="6" customFormat="1" ht="15" hidden="1" outlineLevel="5">
      <c r="A24" s="39" t="s">
        <v>23</v>
      </c>
      <c r="B24" s="40">
        <v>1.82101020200121E+19</v>
      </c>
      <c r="C24" s="41" t="s">
        <v>23</v>
      </c>
      <c r="D24" s="5"/>
      <c r="E24" s="5"/>
      <c r="F24" s="74">
        <f t="shared" si="1"/>
        <v>0</v>
      </c>
      <c r="G24" s="78" t="e">
        <f t="shared" si="2"/>
        <v>#DIV/0!</v>
      </c>
      <c r="H24" s="42">
        <v>0</v>
      </c>
      <c r="I24" s="42"/>
      <c r="J24" s="42"/>
      <c r="K24" s="43" t="e">
        <f t="shared" si="0"/>
        <v>#DIV/0!</v>
      </c>
      <c r="L24" s="75">
        <f t="shared" si="3"/>
        <v>0</v>
      </c>
      <c r="M24" s="45"/>
    </row>
    <row r="25" spans="1:13" s="6" customFormat="1" ht="178.5" hidden="1" outlineLevel="5">
      <c r="A25" s="39" t="s">
        <v>24</v>
      </c>
      <c r="B25" s="40" t="s">
        <v>21</v>
      </c>
      <c r="C25" s="41" t="s">
        <v>24</v>
      </c>
      <c r="D25" s="5"/>
      <c r="E25" s="5"/>
      <c r="F25" s="74">
        <f t="shared" si="1"/>
        <v>0</v>
      </c>
      <c r="G25" s="78" t="e">
        <f t="shared" si="2"/>
        <v>#DIV/0!</v>
      </c>
      <c r="H25" s="42">
        <v>0</v>
      </c>
      <c r="I25" s="42"/>
      <c r="J25" s="42"/>
      <c r="K25" s="43" t="e">
        <f t="shared" si="0"/>
        <v>#DIV/0!</v>
      </c>
      <c r="L25" s="75">
        <f t="shared" si="3"/>
        <v>0</v>
      </c>
      <c r="M25" s="45"/>
    </row>
    <row r="26" spans="1:13" s="6" customFormat="1" ht="15" hidden="1" outlineLevel="3">
      <c r="A26" s="39" t="s">
        <v>25</v>
      </c>
      <c r="B26" s="40" t="s">
        <v>9</v>
      </c>
      <c r="C26" s="41" t="s">
        <v>25</v>
      </c>
      <c r="D26" s="5"/>
      <c r="E26" s="5"/>
      <c r="F26" s="74">
        <f t="shared" si="1"/>
        <v>0</v>
      </c>
      <c r="G26" s="78" t="e">
        <f t="shared" si="2"/>
        <v>#DIV/0!</v>
      </c>
      <c r="H26" s="42">
        <v>450200</v>
      </c>
      <c r="I26" s="42"/>
      <c r="J26" s="42"/>
      <c r="K26" s="43">
        <f t="shared" si="0"/>
        <v>0</v>
      </c>
      <c r="L26" s="75">
        <f t="shared" si="3"/>
        <v>0</v>
      </c>
      <c r="M26" s="45"/>
    </row>
    <row r="27" spans="1:13" s="6" customFormat="1" ht="76.5" hidden="1" outlineLevel="4">
      <c r="A27" s="39" t="s">
        <v>26</v>
      </c>
      <c r="B27" s="40" t="s">
        <v>27</v>
      </c>
      <c r="C27" s="41" t="s">
        <v>26</v>
      </c>
      <c r="D27" s="5"/>
      <c r="E27" s="5"/>
      <c r="F27" s="74">
        <f t="shared" si="1"/>
        <v>0</v>
      </c>
      <c r="G27" s="78" t="e">
        <f t="shared" si="2"/>
        <v>#DIV/0!</v>
      </c>
      <c r="H27" s="42">
        <v>450200</v>
      </c>
      <c r="I27" s="42"/>
      <c r="J27" s="42"/>
      <c r="K27" s="43">
        <f t="shared" si="0"/>
        <v>0</v>
      </c>
      <c r="L27" s="75">
        <f t="shared" si="3"/>
        <v>0</v>
      </c>
      <c r="M27" s="45"/>
    </row>
    <row r="28" spans="1:13" s="6" customFormat="1" ht="76.5" hidden="1" outlineLevel="5">
      <c r="A28" s="39" t="s">
        <v>26</v>
      </c>
      <c r="B28" s="40" t="s">
        <v>28</v>
      </c>
      <c r="C28" s="41" t="s">
        <v>26</v>
      </c>
      <c r="D28" s="5"/>
      <c r="E28" s="5"/>
      <c r="F28" s="74">
        <f t="shared" si="1"/>
        <v>0</v>
      </c>
      <c r="G28" s="78" t="e">
        <f t="shared" si="2"/>
        <v>#DIV/0!</v>
      </c>
      <c r="H28" s="42">
        <v>450200</v>
      </c>
      <c r="I28" s="42"/>
      <c r="J28" s="42"/>
      <c r="K28" s="43">
        <f t="shared" si="0"/>
        <v>0</v>
      </c>
      <c r="L28" s="75">
        <f t="shared" si="3"/>
        <v>0</v>
      </c>
      <c r="M28" s="45"/>
    </row>
    <row r="29" spans="1:13" s="6" customFormat="1" ht="76.5" hidden="1" outlineLevel="5">
      <c r="A29" s="39" t="s">
        <v>29</v>
      </c>
      <c r="B29" s="40" t="s">
        <v>30</v>
      </c>
      <c r="C29" s="41" t="s">
        <v>29</v>
      </c>
      <c r="D29" s="5"/>
      <c r="E29" s="5"/>
      <c r="F29" s="74">
        <f t="shared" si="1"/>
        <v>0</v>
      </c>
      <c r="G29" s="78" t="e">
        <f t="shared" si="2"/>
        <v>#DIV/0!</v>
      </c>
      <c r="H29" s="42">
        <v>0</v>
      </c>
      <c r="I29" s="42"/>
      <c r="J29" s="42"/>
      <c r="K29" s="43" t="e">
        <f t="shared" si="0"/>
        <v>#DIV/0!</v>
      </c>
      <c r="L29" s="75">
        <f t="shared" si="3"/>
        <v>0</v>
      </c>
      <c r="M29" s="45"/>
    </row>
    <row r="30" spans="1:13" s="6" customFormat="1" ht="15" hidden="1" outlineLevel="5">
      <c r="A30" s="39" t="s">
        <v>31</v>
      </c>
      <c r="B30" s="40">
        <v>1.82101020300121E+19</v>
      </c>
      <c r="C30" s="41" t="s">
        <v>31</v>
      </c>
      <c r="D30" s="5"/>
      <c r="E30" s="5"/>
      <c r="F30" s="74">
        <f t="shared" si="1"/>
        <v>0</v>
      </c>
      <c r="G30" s="78" t="e">
        <f t="shared" si="2"/>
        <v>#DIV/0!</v>
      </c>
      <c r="H30" s="42">
        <v>0</v>
      </c>
      <c r="I30" s="42"/>
      <c r="J30" s="42"/>
      <c r="K30" s="43" t="e">
        <f t="shared" si="0"/>
        <v>#DIV/0!</v>
      </c>
      <c r="L30" s="75">
        <f t="shared" si="3"/>
        <v>0</v>
      </c>
      <c r="M30" s="45"/>
    </row>
    <row r="31" spans="1:13" s="6" customFormat="1" ht="76.5" hidden="1" outlineLevel="5">
      <c r="A31" s="39" t="s">
        <v>32</v>
      </c>
      <c r="B31" s="40" t="s">
        <v>30</v>
      </c>
      <c r="C31" s="41" t="s">
        <v>32</v>
      </c>
      <c r="D31" s="5"/>
      <c r="E31" s="5"/>
      <c r="F31" s="74">
        <f t="shared" si="1"/>
        <v>0</v>
      </c>
      <c r="G31" s="78" t="e">
        <f t="shared" si="2"/>
        <v>#DIV/0!</v>
      </c>
      <c r="H31" s="42">
        <v>0</v>
      </c>
      <c r="I31" s="42"/>
      <c r="J31" s="42"/>
      <c r="K31" s="43" t="e">
        <f t="shared" si="0"/>
        <v>#DIV/0!</v>
      </c>
      <c r="L31" s="75">
        <f t="shared" si="3"/>
        <v>0</v>
      </c>
      <c r="M31" s="45"/>
    </row>
    <row r="32" spans="1:13" s="6" customFormat="1" ht="76.5" hidden="1" outlineLevel="5">
      <c r="A32" s="39" t="s">
        <v>33</v>
      </c>
      <c r="B32" s="40" t="s">
        <v>30</v>
      </c>
      <c r="C32" s="41" t="s">
        <v>33</v>
      </c>
      <c r="D32" s="5"/>
      <c r="E32" s="5"/>
      <c r="F32" s="74">
        <f t="shared" si="1"/>
        <v>0</v>
      </c>
      <c r="G32" s="78" t="e">
        <f t="shared" si="2"/>
        <v>#DIV/0!</v>
      </c>
      <c r="H32" s="42">
        <v>0</v>
      </c>
      <c r="I32" s="42"/>
      <c r="J32" s="42"/>
      <c r="K32" s="43" t="e">
        <f t="shared" si="0"/>
        <v>#DIV/0!</v>
      </c>
      <c r="L32" s="75">
        <f t="shared" si="3"/>
        <v>0</v>
      </c>
      <c r="M32" s="45"/>
    </row>
    <row r="33" spans="1:13" s="6" customFormat="1" ht="15" hidden="1" outlineLevel="3">
      <c r="A33" s="39" t="s">
        <v>34</v>
      </c>
      <c r="B33" s="40" t="s">
        <v>9</v>
      </c>
      <c r="C33" s="41" t="s">
        <v>34</v>
      </c>
      <c r="D33" s="5"/>
      <c r="E33" s="5"/>
      <c r="F33" s="74">
        <f t="shared" si="1"/>
        <v>0</v>
      </c>
      <c r="G33" s="78" t="e">
        <f t="shared" si="2"/>
        <v>#DIV/0!</v>
      </c>
      <c r="H33" s="42">
        <v>300100</v>
      </c>
      <c r="I33" s="42"/>
      <c r="J33" s="42"/>
      <c r="K33" s="43">
        <f t="shared" si="0"/>
        <v>0</v>
      </c>
      <c r="L33" s="75">
        <f t="shared" si="3"/>
        <v>0</v>
      </c>
      <c r="M33" s="45"/>
    </row>
    <row r="34" spans="1:13" s="6" customFormat="1" ht="153" hidden="1" outlineLevel="4">
      <c r="A34" s="39" t="s">
        <v>35</v>
      </c>
      <c r="B34" s="40" t="s">
        <v>36</v>
      </c>
      <c r="C34" s="41" t="s">
        <v>35</v>
      </c>
      <c r="D34" s="5"/>
      <c r="E34" s="5"/>
      <c r="F34" s="74">
        <f t="shared" si="1"/>
        <v>0</v>
      </c>
      <c r="G34" s="78" t="e">
        <f t="shared" si="2"/>
        <v>#DIV/0!</v>
      </c>
      <c r="H34" s="42">
        <v>300100</v>
      </c>
      <c r="I34" s="42"/>
      <c r="J34" s="42"/>
      <c r="K34" s="43">
        <f t="shared" si="0"/>
        <v>0</v>
      </c>
      <c r="L34" s="75">
        <f t="shared" si="3"/>
        <v>0</v>
      </c>
      <c r="M34" s="45"/>
    </row>
    <row r="35" spans="1:13" s="6" customFormat="1" ht="153" hidden="1" outlineLevel="5">
      <c r="A35" s="39" t="s">
        <v>35</v>
      </c>
      <c r="B35" s="40" t="s">
        <v>37</v>
      </c>
      <c r="C35" s="41" t="s">
        <v>35</v>
      </c>
      <c r="D35" s="5"/>
      <c r="E35" s="5"/>
      <c r="F35" s="74">
        <f t="shared" si="1"/>
        <v>0</v>
      </c>
      <c r="G35" s="78" t="e">
        <f t="shared" si="2"/>
        <v>#DIV/0!</v>
      </c>
      <c r="H35" s="42">
        <v>300100</v>
      </c>
      <c r="I35" s="42"/>
      <c r="J35" s="42"/>
      <c r="K35" s="43">
        <f t="shared" si="0"/>
        <v>0</v>
      </c>
      <c r="L35" s="75">
        <f t="shared" si="3"/>
        <v>0</v>
      </c>
      <c r="M35" s="45"/>
    </row>
    <row r="36" spans="1:13" s="6" customFormat="1" ht="369.75" hidden="1" outlineLevel="5">
      <c r="A36" s="39" t="s">
        <v>38</v>
      </c>
      <c r="B36" s="40" t="s">
        <v>39</v>
      </c>
      <c r="C36" s="41" t="s">
        <v>38</v>
      </c>
      <c r="D36" s="5"/>
      <c r="E36" s="5"/>
      <c r="F36" s="74">
        <f t="shared" si="1"/>
        <v>0</v>
      </c>
      <c r="G36" s="78" t="e">
        <f t="shared" si="2"/>
        <v>#DIV/0!</v>
      </c>
      <c r="H36" s="42">
        <v>0</v>
      </c>
      <c r="I36" s="42"/>
      <c r="J36" s="42"/>
      <c r="K36" s="43" t="e">
        <f t="shared" si="0"/>
        <v>#DIV/0!</v>
      </c>
      <c r="L36" s="75">
        <f t="shared" si="3"/>
        <v>0</v>
      </c>
      <c r="M36" s="45"/>
    </row>
    <row r="37" spans="1:13" s="6" customFormat="1" ht="60.75" customHeight="1" outlineLevel="2" collapsed="1">
      <c r="A37" s="39" t="s">
        <v>40</v>
      </c>
      <c r="B37" s="40" t="s">
        <v>163</v>
      </c>
      <c r="C37" s="41" t="s">
        <v>40</v>
      </c>
      <c r="D37" s="5">
        <v>6725729.78</v>
      </c>
      <c r="E37" s="5">
        <v>3054678.01</v>
      </c>
      <c r="F37" s="74">
        <f t="shared" si="1"/>
        <v>-3671051.7700000005</v>
      </c>
      <c r="G37" s="78">
        <f t="shared" si="2"/>
        <v>0.4541779271423539</v>
      </c>
      <c r="H37" s="42">
        <v>6347546.53</v>
      </c>
      <c r="I37" s="42">
        <v>3666045.78</v>
      </c>
      <c r="J37" s="42">
        <f>I37-H37</f>
        <v>-2681500.7500000005</v>
      </c>
      <c r="K37" s="43">
        <f t="shared" si="0"/>
        <v>0.5775531951870544</v>
      </c>
      <c r="L37" s="75">
        <f t="shared" si="3"/>
        <v>611367.77</v>
      </c>
      <c r="M37" s="44" t="s">
        <v>207</v>
      </c>
    </row>
    <row r="38" spans="1:13" s="6" customFormat="1" ht="24.75" customHeight="1" outlineLevel="1">
      <c r="A38" s="39" t="s">
        <v>41</v>
      </c>
      <c r="B38" s="40" t="s">
        <v>164</v>
      </c>
      <c r="C38" s="41" t="s">
        <v>41</v>
      </c>
      <c r="D38" s="5">
        <f>D39+D49+D53</f>
        <v>43628237.62</v>
      </c>
      <c r="E38" s="5">
        <f>E39+E49+E53</f>
        <v>24674252.44</v>
      </c>
      <c r="F38" s="74">
        <f t="shared" si="1"/>
        <v>-18953985.179999996</v>
      </c>
      <c r="G38" s="78">
        <f t="shared" si="2"/>
        <v>0.5655569371128772</v>
      </c>
      <c r="H38" s="42">
        <f>H39+H49+H53</f>
        <v>46019700</v>
      </c>
      <c r="I38" s="42">
        <f>I39+I49+I53</f>
        <v>21025735.73</v>
      </c>
      <c r="J38" s="42">
        <f>J39+J49+J53</f>
        <v>-24993964.269999996</v>
      </c>
      <c r="K38" s="43">
        <f t="shared" si="0"/>
        <v>0.4568855453208083</v>
      </c>
      <c r="L38" s="75">
        <f t="shared" si="3"/>
        <v>-3648516.710000001</v>
      </c>
      <c r="M38" s="45"/>
    </row>
    <row r="39" spans="1:13" ht="63.75" customHeight="1" outlineLevel="2">
      <c r="A39" s="46" t="s">
        <v>42</v>
      </c>
      <c r="B39" s="47" t="s">
        <v>170</v>
      </c>
      <c r="C39" s="48" t="s">
        <v>42</v>
      </c>
      <c r="D39" s="7">
        <v>34488561.26</v>
      </c>
      <c r="E39" s="7">
        <v>20146039.92</v>
      </c>
      <c r="F39" s="7">
        <f>E39-D39</f>
        <v>-14342521.339999996</v>
      </c>
      <c r="G39" s="50">
        <f>E39/D39</f>
        <v>0.5841368611501193</v>
      </c>
      <c r="H39" s="49">
        <v>36184900</v>
      </c>
      <c r="I39" s="49">
        <v>16525297.31</v>
      </c>
      <c r="J39" s="49">
        <f>I39-H39</f>
        <v>-19659602.689999998</v>
      </c>
      <c r="K39" s="50">
        <f t="shared" si="0"/>
        <v>0.4566904236297461</v>
      </c>
      <c r="L39" s="49">
        <f>I39-E39</f>
        <v>-3620742.6100000013</v>
      </c>
      <c r="M39" s="51" t="s">
        <v>202</v>
      </c>
    </row>
    <row r="40" spans="1:13" ht="15" hidden="1" outlineLevel="3">
      <c r="A40" s="46" t="s">
        <v>43</v>
      </c>
      <c r="B40" s="47" t="s">
        <v>9</v>
      </c>
      <c r="C40" s="48" t="s">
        <v>43</v>
      </c>
      <c r="D40" s="7"/>
      <c r="E40" s="7"/>
      <c r="F40" s="7">
        <f aca="true" t="shared" si="4" ref="F40:F53">E40-D40</f>
        <v>0</v>
      </c>
      <c r="G40" s="50" t="e">
        <f aca="true" t="shared" si="5" ref="G40:G53">E40/D40</f>
        <v>#DIV/0!</v>
      </c>
      <c r="H40" s="49">
        <v>57591300</v>
      </c>
      <c r="I40" s="49"/>
      <c r="J40" s="49">
        <f aca="true" t="shared" si="6" ref="J40:J53">I40-H40</f>
        <v>-57591300</v>
      </c>
      <c r="K40" s="50">
        <f t="shared" si="0"/>
        <v>0</v>
      </c>
      <c r="L40" s="49">
        <f aca="true" t="shared" si="7" ref="L40:L53">I40-E40</f>
        <v>0</v>
      </c>
      <c r="M40" s="52"/>
    </row>
    <row r="41" spans="1:13" ht="38.25" hidden="1" outlineLevel="4">
      <c r="A41" s="46" t="s">
        <v>44</v>
      </c>
      <c r="B41" s="47" t="s">
        <v>45</v>
      </c>
      <c r="C41" s="48" t="s">
        <v>44</v>
      </c>
      <c r="D41" s="7"/>
      <c r="E41" s="7"/>
      <c r="F41" s="7">
        <f t="shared" si="4"/>
        <v>0</v>
      </c>
      <c r="G41" s="50" t="e">
        <f t="shared" si="5"/>
        <v>#DIV/0!</v>
      </c>
      <c r="H41" s="49">
        <v>57591300</v>
      </c>
      <c r="I41" s="49"/>
      <c r="J41" s="49">
        <f t="shared" si="6"/>
        <v>-57591300</v>
      </c>
      <c r="K41" s="50">
        <f t="shared" si="0"/>
        <v>0</v>
      </c>
      <c r="L41" s="49">
        <f t="shared" si="7"/>
        <v>0</v>
      </c>
      <c r="M41" s="52"/>
    </row>
    <row r="42" spans="1:13" ht="38.25" hidden="1" outlineLevel="5">
      <c r="A42" s="46" t="s">
        <v>44</v>
      </c>
      <c r="B42" s="47" t="s">
        <v>46</v>
      </c>
      <c r="C42" s="48" t="s">
        <v>44</v>
      </c>
      <c r="D42" s="7"/>
      <c r="E42" s="7"/>
      <c r="F42" s="7">
        <f t="shared" si="4"/>
        <v>0</v>
      </c>
      <c r="G42" s="50" t="e">
        <f t="shared" si="5"/>
        <v>#DIV/0!</v>
      </c>
      <c r="H42" s="49">
        <v>57591300</v>
      </c>
      <c r="I42" s="49"/>
      <c r="J42" s="49">
        <f t="shared" si="6"/>
        <v>-57591300</v>
      </c>
      <c r="K42" s="50">
        <f t="shared" si="0"/>
        <v>0</v>
      </c>
      <c r="L42" s="49">
        <f t="shared" si="7"/>
        <v>0</v>
      </c>
      <c r="M42" s="52"/>
    </row>
    <row r="43" spans="1:13" ht="38.25" hidden="1" outlineLevel="5">
      <c r="A43" s="46" t="s">
        <v>47</v>
      </c>
      <c r="B43" s="47" t="s">
        <v>46</v>
      </c>
      <c r="C43" s="48" t="s">
        <v>47</v>
      </c>
      <c r="D43" s="7"/>
      <c r="E43" s="7"/>
      <c r="F43" s="7">
        <f t="shared" si="4"/>
        <v>0</v>
      </c>
      <c r="G43" s="50" t="e">
        <f t="shared" si="5"/>
        <v>#DIV/0!</v>
      </c>
      <c r="H43" s="49">
        <v>0</v>
      </c>
      <c r="I43" s="49"/>
      <c r="J43" s="49">
        <f t="shared" si="6"/>
        <v>0</v>
      </c>
      <c r="K43" s="50" t="e">
        <f t="shared" si="0"/>
        <v>#DIV/0!</v>
      </c>
      <c r="L43" s="49">
        <f t="shared" si="7"/>
        <v>0</v>
      </c>
      <c r="M43" s="52"/>
    </row>
    <row r="44" spans="1:13" ht="38.25" hidden="1" outlineLevel="5">
      <c r="A44" s="46" t="s">
        <v>48</v>
      </c>
      <c r="B44" s="47" t="s">
        <v>46</v>
      </c>
      <c r="C44" s="48" t="s">
        <v>48</v>
      </c>
      <c r="D44" s="7"/>
      <c r="E44" s="7"/>
      <c r="F44" s="7">
        <f t="shared" si="4"/>
        <v>0</v>
      </c>
      <c r="G44" s="50" t="e">
        <f t="shared" si="5"/>
        <v>#DIV/0!</v>
      </c>
      <c r="H44" s="49">
        <v>0</v>
      </c>
      <c r="I44" s="49"/>
      <c r="J44" s="49">
        <f t="shared" si="6"/>
        <v>0</v>
      </c>
      <c r="K44" s="50" t="e">
        <f t="shared" si="0"/>
        <v>#DIV/0!</v>
      </c>
      <c r="L44" s="49">
        <f t="shared" si="7"/>
        <v>0</v>
      </c>
      <c r="M44" s="52"/>
    </row>
    <row r="45" spans="1:13" ht="38.25" hidden="1" outlineLevel="5">
      <c r="A45" s="46" t="s">
        <v>49</v>
      </c>
      <c r="B45" s="47" t="s">
        <v>46</v>
      </c>
      <c r="C45" s="48" t="s">
        <v>49</v>
      </c>
      <c r="D45" s="7"/>
      <c r="E45" s="7"/>
      <c r="F45" s="7">
        <f t="shared" si="4"/>
        <v>0</v>
      </c>
      <c r="G45" s="50" t="e">
        <f t="shared" si="5"/>
        <v>#DIV/0!</v>
      </c>
      <c r="H45" s="49">
        <v>0</v>
      </c>
      <c r="I45" s="49"/>
      <c r="J45" s="49">
        <f t="shared" si="6"/>
        <v>0</v>
      </c>
      <c r="K45" s="50" t="e">
        <f t="shared" si="0"/>
        <v>#DIV/0!</v>
      </c>
      <c r="L45" s="49">
        <f t="shared" si="7"/>
        <v>0</v>
      </c>
      <c r="M45" s="52"/>
    </row>
    <row r="46" spans="1:13" ht="15" hidden="1" outlineLevel="3">
      <c r="A46" s="46" t="s">
        <v>50</v>
      </c>
      <c r="B46" s="47" t="s">
        <v>9</v>
      </c>
      <c r="C46" s="48" t="s">
        <v>50</v>
      </c>
      <c r="D46" s="7"/>
      <c r="E46" s="7"/>
      <c r="F46" s="7">
        <f t="shared" si="4"/>
        <v>0</v>
      </c>
      <c r="G46" s="50" t="e">
        <f t="shared" si="5"/>
        <v>#DIV/0!</v>
      </c>
      <c r="H46" s="49">
        <v>0</v>
      </c>
      <c r="I46" s="49"/>
      <c r="J46" s="49">
        <f t="shared" si="6"/>
        <v>0</v>
      </c>
      <c r="K46" s="50" t="e">
        <f t="shared" si="0"/>
        <v>#DIV/0!</v>
      </c>
      <c r="L46" s="49">
        <f t="shared" si="7"/>
        <v>0</v>
      </c>
      <c r="M46" s="52"/>
    </row>
    <row r="47" spans="1:13" ht="51" hidden="1" outlineLevel="4">
      <c r="A47" s="46" t="s">
        <v>51</v>
      </c>
      <c r="B47" s="47" t="s">
        <v>52</v>
      </c>
      <c r="C47" s="48" t="s">
        <v>51</v>
      </c>
      <c r="D47" s="7"/>
      <c r="E47" s="7"/>
      <c r="F47" s="7">
        <f t="shared" si="4"/>
        <v>0</v>
      </c>
      <c r="G47" s="50" t="e">
        <f t="shared" si="5"/>
        <v>#DIV/0!</v>
      </c>
      <c r="H47" s="49">
        <v>0</v>
      </c>
      <c r="I47" s="49"/>
      <c r="J47" s="49">
        <f t="shared" si="6"/>
        <v>0</v>
      </c>
      <c r="K47" s="50" t="e">
        <f t="shared" si="0"/>
        <v>#DIV/0!</v>
      </c>
      <c r="L47" s="49">
        <f t="shared" si="7"/>
        <v>0</v>
      </c>
      <c r="M47" s="52"/>
    </row>
    <row r="48" spans="1:13" ht="51" hidden="1" outlineLevel="5">
      <c r="A48" s="46" t="s">
        <v>53</v>
      </c>
      <c r="B48" s="47" t="s">
        <v>54</v>
      </c>
      <c r="C48" s="48" t="s">
        <v>53</v>
      </c>
      <c r="D48" s="7"/>
      <c r="E48" s="7"/>
      <c r="F48" s="7">
        <f t="shared" si="4"/>
        <v>0</v>
      </c>
      <c r="G48" s="50" t="e">
        <f t="shared" si="5"/>
        <v>#DIV/0!</v>
      </c>
      <c r="H48" s="49">
        <v>0</v>
      </c>
      <c r="I48" s="49"/>
      <c r="J48" s="49">
        <f t="shared" si="6"/>
        <v>0</v>
      </c>
      <c r="K48" s="50" t="e">
        <f t="shared" si="0"/>
        <v>#DIV/0!</v>
      </c>
      <c r="L48" s="49">
        <f t="shared" si="7"/>
        <v>0</v>
      </c>
      <c r="M48" s="52"/>
    </row>
    <row r="49" spans="1:13" ht="18.75" customHeight="1" outlineLevel="2" collapsed="1">
      <c r="A49" s="46" t="s">
        <v>55</v>
      </c>
      <c r="B49" s="47" t="s">
        <v>171</v>
      </c>
      <c r="C49" s="48" t="s">
        <v>55</v>
      </c>
      <c r="D49" s="7">
        <v>19057.14</v>
      </c>
      <c r="E49" s="7">
        <v>18235.72</v>
      </c>
      <c r="F49" s="7">
        <f t="shared" si="4"/>
        <v>-821.4199999999983</v>
      </c>
      <c r="G49" s="50">
        <f t="shared" si="5"/>
        <v>0.9568969950370309</v>
      </c>
      <c r="H49" s="49">
        <v>52400</v>
      </c>
      <c r="I49" s="7">
        <v>52842.84</v>
      </c>
      <c r="J49" s="49">
        <f t="shared" si="6"/>
        <v>442.8399999999965</v>
      </c>
      <c r="K49" s="50">
        <f t="shared" si="0"/>
        <v>1.008451145038168</v>
      </c>
      <c r="L49" s="49">
        <f t="shared" si="7"/>
        <v>34607.119999999995</v>
      </c>
      <c r="M49" s="52"/>
    </row>
    <row r="50" spans="1:13" ht="15" hidden="1" outlineLevel="3">
      <c r="A50" s="46" t="s">
        <v>56</v>
      </c>
      <c r="B50" s="47" t="s">
        <v>9</v>
      </c>
      <c r="C50" s="48" t="s">
        <v>56</v>
      </c>
      <c r="D50" s="7"/>
      <c r="E50" s="7"/>
      <c r="F50" s="7">
        <f t="shared" si="4"/>
        <v>0</v>
      </c>
      <c r="G50" s="50" t="e">
        <f t="shared" si="5"/>
        <v>#DIV/0!</v>
      </c>
      <c r="H50" s="49"/>
      <c r="I50" s="49"/>
      <c r="J50" s="49">
        <f t="shared" si="6"/>
        <v>0</v>
      </c>
      <c r="K50" s="50" t="e">
        <f t="shared" si="0"/>
        <v>#DIV/0!</v>
      </c>
      <c r="L50" s="49">
        <f t="shared" si="7"/>
        <v>0</v>
      </c>
      <c r="M50" s="52"/>
    </row>
    <row r="51" spans="1:13" ht="25.5" hidden="1" outlineLevel="4">
      <c r="A51" s="46" t="s">
        <v>57</v>
      </c>
      <c r="B51" s="47" t="s">
        <v>58</v>
      </c>
      <c r="C51" s="48" t="s">
        <v>57</v>
      </c>
      <c r="D51" s="7"/>
      <c r="E51" s="7"/>
      <c r="F51" s="7">
        <f t="shared" si="4"/>
        <v>0</v>
      </c>
      <c r="G51" s="50" t="e">
        <f t="shared" si="5"/>
        <v>#DIV/0!</v>
      </c>
      <c r="H51" s="49"/>
      <c r="I51" s="49"/>
      <c r="J51" s="49">
        <f t="shared" si="6"/>
        <v>0</v>
      </c>
      <c r="K51" s="50" t="e">
        <f t="shared" si="0"/>
        <v>#DIV/0!</v>
      </c>
      <c r="L51" s="49">
        <f t="shared" si="7"/>
        <v>0</v>
      </c>
      <c r="M51" s="52"/>
    </row>
    <row r="52" spans="1:13" ht="25.5" hidden="1" outlineLevel="5">
      <c r="A52" s="46" t="s">
        <v>57</v>
      </c>
      <c r="B52" s="47" t="s">
        <v>59</v>
      </c>
      <c r="C52" s="48" t="s">
        <v>57</v>
      </c>
      <c r="D52" s="7"/>
      <c r="E52" s="7"/>
      <c r="F52" s="7">
        <f t="shared" si="4"/>
        <v>0</v>
      </c>
      <c r="G52" s="50" t="e">
        <f t="shared" si="5"/>
        <v>#DIV/0!</v>
      </c>
      <c r="H52" s="49"/>
      <c r="I52" s="49"/>
      <c r="J52" s="49">
        <f t="shared" si="6"/>
        <v>0</v>
      </c>
      <c r="K52" s="50" t="e">
        <f t="shared" si="0"/>
        <v>#DIV/0!</v>
      </c>
      <c r="L52" s="49">
        <f t="shared" si="7"/>
        <v>0</v>
      </c>
      <c r="M52" s="52"/>
    </row>
    <row r="53" spans="1:13" ht="46.5" customHeight="1" outlineLevel="2" collapsed="1">
      <c r="A53" s="46" t="s">
        <v>60</v>
      </c>
      <c r="B53" s="47" t="s">
        <v>172</v>
      </c>
      <c r="C53" s="48" t="s">
        <v>60</v>
      </c>
      <c r="D53" s="7">
        <v>9120619.22</v>
      </c>
      <c r="E53" s="7">
        <v>4509976.8</v>
      </c>
      <c r="F53" s="7">
        <f t="shared" si="4"/>
        <v>-4610642.420000001</v>
      </c>
      <c r="G53" s="50">
        <f t="shared" si="5"/>
        <v>0.4944814262293037</v>
      </c>
      <c r="H53" s="49">
        <v>9782400</v>
      </c>
      <c r="I53" s="49">
        <v>4447595.58</v>
      </c>
      <c r="J53" s="49">
        <f t="shared" si="6"/>
        <v>-5334804.42</v>
      </c>
      <c r="K53" s="50">
        <f t="shared" si="0"/>
        <v>0.45465280299313054</v>
      </c>
      <c r="L53" s="49">
        <f t="shared" si="7"/>
        <v>-62381.21999999974</v>
      </c>
      <c r="M53" s="51"/>
    </row>
    <row r="54" spans="1:13" ht="15" hidden="1" outlineLevel="3">
      <c r="A54" s="46" t="s">
        <v>61</v>
      </c>
      <c r="B54" s="47" t="s">
        <v>9</v>
      </c>
      <c r="C54" s="48" t="s">
        <v>61</v>
      </c>
      <c r="D54" s="7"/>
      <c r="E54" s="7"/>
      <c r="F54" s="7"/>
      <c r="G54" s="50" t="e">
        <f>D54/#REF!</f>
        <v>#REF!</v>
      </c>
      <c r="H54" s="49">
        <v>8300000</v>
      </c>
      <c r="I54" s="49">
        <v>401120</v>
      </c>
      <c r="J54" s="49"/>
      <c r="K54" s="50">
        <f t="shared" si="0"/>
        <v>0.04832771084337349</v>
      </c>
      <c r="L54" s="49" t="e">
        <f>D54-#REF!</f>
        <v>#REF!</v>
      </c>
      <c r="M54" s="52"/>
    </row>
    <row r="55" spans="1:13" ht="51" hidden="1" outlineLevel="4">
      <c r="A55" s="46" t="s">
        <v>62</v>
      </c>
      <c r="B55" s="47" t="s">
        <v>63</v>
      </c>
      <c r="C55" s="48" t="s">
        <v>62</v>
      </c>
      <c r="D55" s="7"/>
      <c r="E55" s="7"/>
      <c r="F55" s="7"/>
      <c r="G55" s="50" t="e">
        <f>D55/#REF!</f>
        <v>#REF!</v>
      </c>
      <c r="H55" s="49">
        <v>8300000</v>
      </c>
      <c r="I55" s="49">
        <v>401120</v>
      </c>
      <c r="J55" s="49"/>
      <c r="K55" s="50">
        <f t="shared" si="0"/>
        <v>0.04832771084337349</v>
      </c>
      <c r="L55" s="49" t="e">
        <f>D55-#REF!</f>
        <v>#REF!</v>
      </c>
      <c r="M55" s="52"/>
    </row>
    <row r="56" spans="1:13" ht="51" hidden="1" outlineLevel="5">
      <c r="A56" s="46" t="s">
        <v>62</v>
      </c>
      <c r="B56" s="47" t="s">
        <v>64</v>
      </c>
      <c r="C56" s="48" t="s">
        <v>62</v>
      </c>
      <c r="D56" s="7"/>
      <c r="E56" s="7"/>
      <c r="F56" s="7"/>
      <c r="G56" s="50" t="e">
        <f>D56/#REF!</f>
        <v>#REF!</v>
      </c>
      <c r="H56" s="49">
        <v>8300000</v>
      </c>
      <c r="I56" s="49">
        <v>0</v>
      </c>
      <c r="J56" s="49"/>
      <c r="K56" s="50">
        <f t="shared" si="0"/>
        <v>0</v>
      </c>
      <c r="L56" s="49" t="e">
        <f>D56-#REF!</f>
        <v>#REF!</v>
      </c>
      <c r="M56" s="52"/>
    </row>
    <row r="57" spans="1:13" ht="51" hidden="1" outlineLevel="5">
      <c r="A57" s="46" t="s">
        <v>65</v>
      </c>
      <c r="B57" s="47" t="s">
        <v>64</v>
      </c>
      <c r="C57" s="48" t="s">
        <v>65</v>
      </c>
      <c r="D57" s="7"/>
      <c r="E57" s="7"/>
      <c r="F57" s="7"/>
      <c r="G57" s="50" t="e">
        <f>D57/#REF!</f>
        <v>#REF!</v>
      </c>
      <c r="H57" s="49">
        <v>0</v>
      </c>
      <c r="I57" s="49">
        <v>401106.8</v>
      </c>
      <c r="J57" s="49"/>
      <c r="K57" s="50" t="e">
        <f t="shared" si="0"/>
        <v>#DIV/0!</v>
      </c>
      <c r="L57" s="49" t="e">
        <f>D57-#REF!</f>
        <v>#REF!</v>
      </c>
      <c r="M57" s="52"/>
    </row>
    <row r="58" spans="1:13" ht="51" hidden="1" outlineLevel="5">
      <c r="A58" s="46" t="s">
        <v>66</v>
      </c>
      <c r="B58" s="47" t="s">
        <v>64</v>
      </c>
      <c r="C58" s="48" t="s">
        <v>66</v>
      </c>
      <c r="D58" s="7"/>
      <c r="E58" s="7"/>
      <c r="F58" s="7"/>
      <c r="G58" s="50" t="e">
        <f>D58/#REF!</f>
        <v>#REF!</v>
      </c>
      <c r="H58" s="49">
        <v>0</v>
      </c>
      <c r="I58" s="49">
        <v>13.2</v>
      </c>
      <c r="J58" s="49"/>
      <c r="K58" s="50" t="e">
        <f t="shared" si="0"/>
        <v>#DIV/0!</v>
      </c>
      <c r="L58" s="49" t="e">
        <f>D58-#REF!</f>
        <v>#REF!</v>
      </c>
      <c r="M58" s="52"/>
    </row>
    <row r="59" spans="1:13" s="6" customFormat="1" ht="22.5" customHeight="1" outlineLevel="1" collapsed="1">
      <c r="A59" s="39" t="s">
        <v>67</v>
      </c>
      <c r="B59" s="40" t="s">
        <v>165</v>
      </c>
      <c r="C59" s="41" t="s">
        <v>67</v>
      </c>
      <c r="D59" s="5">
        <f>D60+D61+D62</f>
        <v>98280928.76</v>
      </c>
      <c r="E59" s="5">
        <f>E60+E61+E62</f>
        <v>35725814.9</v>
      </c>
      <c r="F59" s="5">
        <f>E59-D59</f>
        <v>-62555113.86000001</v>
      </c>
      <c r="G59" s="43">
        <f aca="true" t="shared" si="8" ref="G59:G69">E59/D59</f>
        <v>0.3635070949242014</v>
      </c>
      <c r="H59" s="42">
        <f>H60+H61+H62</f>
        <v>96700000</v>
      </c>
      <c r="I59" s="42">
        <f>I60+I61+I62</f>
        <v>32860599.83</v>
      </c>
      <c r="J59" s="42">
        <f>J60+J61+J62</f>
        <v>-63839400.17</v>
      </c>
      <c r="K59" s="43">
        <f t="shared" si="0"/>
        <v>0.3398200602895553</v>
      </c>
      <c r="L59" s="42">
        <f aca="true" t="shared" si="9" ref="L59:L69">I59-E59</f>
        <v>-2865215.0700000003</v>
      </c>
      <c r="M59" s="45"/>
    </row>
    <row r="60" spans="1:13" ht="60" customHeight="1" outlineLevel="2">
      <c r="A60" s="46" t="s">
        <v>68</v>
      </c>
      <c r="B60" s="47" t="s">
        <v>173</v>
      </c>
      <c r="C60" s="48" t="s">
        <v>68</v>
      </c>
      <c r="D60" s="7">
        <v>13672261.04</v>
      </c>
      <c r="E60" s="7">
        <v>1862610.87</v>
      </c>
      <c r="F60" s="7">
        <f>E60-D60</f>
        <v>-11809650.169999998</v>
      </c>
      <c r="G60" s="50">
        <f t="shared" si="8"/>
        <v>0.13623283409749762</v>
      </c>
      <c r="H60" s="49">
        <v>12500000</v>
      </c>
      <c r="I60" s="49">
        <v>1681434.85</v>
      </c>
      <c r="J60" s="49">
        <f>I60-H60</f>
        <v>-10818565.15</v>
      </c>
      <c r="K60" s="50">
        <f t="shared" si="0"/>
        <v>0.134514788</v>
      </c>
      <c r="L60" s="49">
        <f t="shared" si="9"/>
        <v>-181176.02000000002</v>
      </c>
      <c r="M60" s="51"/>
    </row>
    <row r="61" spans="1:13" ht="62.25" customHeight="1" outlineLevel="4">
      <c r="A61" s="46" t="s">
        <v>69</v>
      </c>
      <c r="B61" s="47" t="s">
        <v>174</v>
      </c>
      <c r="C61" s="48" t="s">
        <v>69</v>
      </c>
      <c r="D61" s="7">
        <v>64001678.52</v>
      </c>
      <c r="E61" s="7">
        <v>30093404.5</v>
      </c>
      <c r="F61" s="7">
        <f>E61-D61</f>
        <v>-33908274.02</v>
      </c>
      <c r="G61" s="50">
        <f t="shared" si="8"/>
        <v>0.47019711351157856</v>
      </c>
      <c r="H61" s="49">
        <v>65000000</v>
      </c>
      <c r="I61" s="49">
        <v>29387666.99</v>
      </c>
      <c r="J61" s="49">
        <f>I61-H61</f>
        <v>-35612333.010000005</v>
      </c>
      <c r="K61" s="50">
        <f t="shared" si="0"/>
        <v>0.4521179536923077</v>
      </c>
      <c r="L61" s="49">
        <f t="shared" si="9"/>
        <v>-705737.5100000016</v>
      </c>
      <c r="M61" s="51" t="s">
        <v>231</v>
      </c>
    </row>
    <row r="62" spans="1:13" ht="57.75" customHeight="1" outlineLevel="4">
      <c r="A62" s="46" t="s">
        <v>70</v>
      </c>
      <c r="B62" s="47" t="s">
        <v>175</v>
      </c>
      <c r="C62" s="48" t="s">
        <v>70</v>
      </c>
      <c r="D62" s="7">
        <v>20606989.2</v>
      </c>
      <c r="E62" s="7">
        <v>3769799.53</v>
      </c>
      <c r="F62" s="7">
        <f>E62-D62</f>
        <v>-16837189.669999998</v>
      </c>
      <c r="G62" s="50">
        <f t="shared" si="8"/>
        <v>0.18293790972627869</v>
      </c>
      <c r="H62" s="49">
        <v>19200000</v>
      </c>
      <c r="I62" s="49">
        <v>1791497.99</v>
      </c>
      <c r="J62" s="49">
        <f>I62-H62</f>
        <v>-17408502.01</v>
      </c>
      <c r="K62" s="50">
        <f t="shared" si="0"/>
        <v>0.09330718697916666</v>
      </c>
      <c r="L62" s="49">
        <f t="shared" si="9"/>
        <v>-1978301.5399999998</v>
      </c>
      <c r="M62" s="51"/>
    </row>
    <row r="63" spans="1:13" s="6" customFormat="1" ht="21.75" customHeight="1" outlineLevel="1">
      <c r="A63" s="39" t="s">
        <v>71</v>
      </c>
      <c r="B63" s="40" t="s">
        <v>166</v>
      </c>
      <c r="C63" s="41" t="s">
        <v>71</v>
      </c>
      <c r="D63" s="5">
        <f>D64+D69</f>
        <v>8384688.27</v>
      </c>
      <c r="E63" s="5">
        <f>E64+E69</f>
        <v>3965849.39</v>
      </c>
      <c r="F63" s="5">
        <f>F64+F69</f>
        <v>-4418838.879999999</v>
      </c>
      <c r="G63" s="43">
        <f t="shared" si="8"/>
        <v>0.47298710009167705</v>
      </c>
      <c r="H63" s="42">
        <f>H64+H69</f>
        <v>7890000</v>
      </c>
      <c r="I63" s="42">
        <f>I64+I69</f>
        <v>3667065.05</v>
      </c>
      <c r="J63" s="42">
        <f>J64+J69</f>
        <v>-4222934.95</v>
      </c>
      <c r="K63" s="43">
        <f t="shared" si="0"/>
        <v>0.46477377059569075</v>
      </c>
      <c r="L63" s="42">
        <f t="shared" si="9"/>
        <v>-298784.3400000003</v>
      </c>
      <c r="M63" s="45"/>
    </row>
    <row r="64" spans="1:13" ht="51" outlineLevel="2">
      <c r="A64" s="46" t="s">
        <v>72</v>
      </c>
      <c r="B64" s="47" t="s">
        <v>73</v>
      </c>
      <c r="C64" s="48" t="s">
        <v>72</v>
      </c>
      <c r="D64" s="7">
        <v>8079688.27</v>
      </c>
      <c r="E64" s="7">
        <v>3753649.39</v>
      </c>
      <c r="F64" s="7">
        <f aca="true" t="shared" si="10" ref="F64:F69">E64-D64</f>
        <v>-4326038.879999999</v>
      </c>
      <c r="G64" s="50">
        <f t="shared" si="8"/>
        <v>0.4645784917145077</v>
      </c>
      <c r="H64" s="49">
        <v>7850000</v>
      </c>
      <c r="I64" s="49">
        <v>3487065.05</v>
      </c>
      <c r="J64" s="49">
        <f aca="true" t="shared" si="11" ref="J64:J69">I64-H64</f>
        <v>-4362934.95</v>
      </c>
      <c r="K64" s="50">
        <f t="shared" si="0"/>
        <v>0.44421210828025476</v>
      </c>
      <c r="L64" s="49">
        <f t="shared" si="9"/>
        <v>-266584.3400000003</v>
      </c>
      <c r="M64" s="52"/>
    </row>
    <row r="65" spans="1:13" ht="15" hidden="1" outlineLevel="3">
      <c r="A65" s="46" t="s">
        <v>74</v>
      </c>
      <c r="B65" s="47" t="s">
        <v>9</v>
      </c>
      <c r="C65" s="48" t="s">
        <v>74</v>
      </c>
      <c r="D65" s="7"/>
      <c r="E65" s="7"/>
      <c r="F65" s="7">
        <f t="shared" si="10"/>
        <v>0</v>
      </c>
      <c r="G65" s="50" t="e">
        <f t="shared" si="8"/>
        <v>#DIV/0!</v>
      </c>
      <c r="H65" s="49"/>
      <c r="I65" s="49"/>
      <c r="J65" s="49">
        <f t="shared" si="11"/>
        <v>0</v>
      </c>
      <c r="K65" s="50" t="e">
        <f t="shared" si="0"/>
        <v>#DIV/0!</v>
      </c>
      <c r="L65" s="49">
        <f t="shared" si="9"/>
        <v>0</v>
      </c>
      <c r="M65" s="52"/>
    </row>
    <row r="66" spans="1:13" ht="63.75" hidden="1" outlineLevel="4">
      <c r="A66" s="46" t="s">
        <v>75</v>
      </c>
      <c r="B66" s="47" t="s">
        <v>76</v>
      </c>
      <c r="C66" s="48" t="s">
        <v>75</v>
      </c>
      <c r="D66" s="7"/>
      <c r="E66" s="7"/>
      <c r="F66" s="7">
        <f t="shared" si="10"/>
        <v>0</v>
      </c>
      <c r="G66" s="50" t="e">
        <f t="shared" si="8"/>
        <v>#DIV/0!</v>
      </c>
      <c r="H66" s="49"/>
      <c r="I66" s="49"/>
      <c r="J66" s="49">
        <f t="shared" si="11"/>
        <v>0</v>
      </c>
      <c r="K66" s="50" t="e">
        <f t="shared" si="0"/>
        <v>#DIV/0!</v>
      </c>
      <c r="L66" s="49">
        <f t="shared" si="9"/>
        <v>0</v>
      </c>
      <c r="M66" s="52"/>
    </row>
    <row r="67" spans="1:13" ht="63.75" hidden="1" outlineLevel="5">
      <c r="A67" s="46" t="s">
        <v>75</v>
      </c>
      <c r="B67" s="47" t="s">
        <v>77</v>
      </c>
      <c r="C67" s="48" t="s">
        <v>75</v>
      </c>
      <c r="D67" s="7"/>
      <c r="E67" s="7"/>
      <c r="F67" s="7">
        <f t="shared" si="10"/>
        <v>0</v>
      </c>
      <c r="G67" s="50" t="e">
        <f t="shared" si="8"/>
        <v>#DIV/0!</v>
      </c>
      <c r="H67" s="49"/>
      <c r="I67" s="49"/>
      <c r="J67" s="49">
        <f t="shared" si="11"/>
        <v>0</v>
      </c>
      <c r="K67" s="50" t="e">
        <f t="shared" si="0"/>
        <v>#DIV/0!</v>
      </c>
      <c r="L67" s="49">
        <f t="shared" si="9"/>
        <v>0</v>
      </c>
      <c r="M67" s="52"/>
    </row>
    <row r="68" spans="1:13" ht="89.25" hidden="1" outlineLevel="5">
      <c r="A68" s="46" t="s">
        <v>78</v>
      </c>
      <c r="B68" s="47" t="s">
        <v>79</v>
      </c>
      <c r="C68" s="48" t="s">
        <v>78</v>
      </c>
      <c r="D68" s="7"/>
      <c r="E68" s="7"/>
      <c r="F68" s="7">
        <f t="shared" si="10"/>
        <v>0</v>
      </c>
      <c r="G68" s="50" t="e">
        <f t="shared" si="8"/>
        <v>#DIV/0!</v>
      </c>
      <c r="H68" s="49"/>
      <c r="I68" s="49"/>
      <c r="J68" s="49">
        <f t="shared" si="11"/>
        <v>0</v>
      </c>
      <c r="K68" s="50" t="e">
        <f t="shared" si="0"/>
        <v>#DIV/0!</v>
      </c>
      <c r="L68" s="49">
        <f t="shared" si="9"/>
        <v>0</v>
      </c>
      <c r="M68" s="52"/>
    </row>
    <row r="69" spans="1:13" ht="54.75" customHeight="1" outlineLevel="2" collapsed="1">
      <c r="A69" s="46" t="s">
        <v>80</v>
      </c>
      <c r="B69" s="47" t="s">
        <v>81</v>
      </c>
      <c r="C69" s="48" t="s">
        <v>80</v>
      </c>
      <c r="D69" s="7">
        <v>305000</v>
      </c>
      <c r="E69" s="7">
        <v>212200</v>
      </c>
      <c r="F69" s="7">
        <f t="shared" si="10"/>
        <v>-92800</v>
      </c>
      <c r="G69" s="50">
        <f t="shared" si="8"/>
        <v>0.6957377049180328</v>
      </c>
      <c r="H69" s="49">
        <v>40000</v>
      </c>
      <c r="I69" s="7">
        <v>180000</v>
      </c>
      <c r="J69" s="49">
        <f t="shared" si="11"/>
        <v>140000</v>
      </c>
      <c r="K69" s="50">
        <f t="shared" si="0"/>
        <v>4.5</v>
      </c>
      <c r="L69" s="49">
        <f t="shared" si="9"/>
        <v>-32200</v>
      </c>
      <c r="M69" s="51"/>
    </row>
    <row r="70" spans="1:13" ht="15" hidden="1" outlineLevel="3">
      <c r="A70" s="46" t="s">
        <v>82</v>
      </c>
      <c r="B70" s="47" t="s">
        <v>9</v>
      </c>
      <c r="C70" s="48" t="s">
        <v>82</v>
      </c>
      <c r="D70" s="7"/>
      <c r="E70" s="7"/>
      <c r="F70" s="7"/>
      <c r="G70" s="50" t="e">
        <f>D70/#REF!</f>
        <v>#REF!</v>
      </c>
      <c r="H70" s="49">
        <v>60000</v>
      </c>
      <c r="I70" s="49">
        <v>0</v>
      </c>
      <c r="J70" s="49"/>
      <c r="K70" s="50">
        <f t="shared" si="0"/>
        <v>0</v>
      </c>
      <c r="L70" s="49" t="e">
        <f>D70-#REF!</f>
        <v>#REF!</v>
      </c>
      <c r="M70" s="52"/>
    </row>
    <row r="71" spans="1:13" ht="38.25" hidden="1" outlineLevel="4">
      <c r="A71" s="46" t="s">
        <v>83</v>
      </c>
      <c r="B71" s="47" t="s">
        <v>84</v>
      </c>
      <c r="C71" s="48" t="s">
        <v>83</v>
      </c>
      <c r="D71" s="7"/>
      <c r="E71" s="7"/>
      <c r="F71" s="7"/>
      <c r="G71" s="50" t="e">
        <f>D71/#REF!</f>
        <v>#REF!</v>
      </c>
      <c r="H71" s="49">
        <v>60000</v>
      </c>
      <c r="I71" s="49">
        <v>0</v>
      </c>
      <c r="J71" s="49"/>
      <c r="K71" s="50">
        <f t="shared" si="0"/>
        <v>0</v>
      </c>
      <c r="L71" s="49" t="e">
        <f>D71-#REF!</f>
        <v>#REF!</v>
      </c>
      <c r="M71" s="52"/>
    </row>
    <row r="72" spans="1:13" ht="38.25" hidden="1" outlineLevel="5">
      <c r="A72" s="46" t="s">
        <v>83</v>
      </c>
      <c r="B72" s="47" t="s">
        <v>85</v>
      </c>
      <c r="C72" s="48" t="s">
        <v>83</v>
      </c>
      <c r="D72" s="7"/>
      <c r="E72" s="7"/>
      <c r="F72" s="7"/>
      <c r="G72" s="50" t="e">
        <f>D72/#REF!</f>
        <v>#REF!</v>
      </c>
      <c r="H72" s="49">
        <v>60000</v>
      </c>
      <c r="I72" s="49">
        <v>0</v>
      </c>
      <c r="J72" s="49"/>
      <c r="K72" s="50">
        <f t="shared" si="0"/>
        <v>0</v>
      </c>
      <c r="L72" s="49" t="e">
        <f>D72-#REF!</f>
        <v>#REF!</v>
      </c>
      <c r="M72" s="52"/>
    </row>
    <row r="73" spans="1:13" s="6" customFormat="1" ht="51.75" customHeight="1" outlineLevel="1" collapsed="1">
      <c r="A73" s="39" t="s">
        <v>86</v>
      </c>
      <c r="B73" s="40" t="s">
        <v>192</v>
      </c>
      <c r="C73" s="41" t="s">
        <v>86</v>
      </c>
      <c r="D73" s="5">
        <v>17377.35</v>
      </c>
      <c r="E73" s="5">
        <v>17375.45</v>
      </c>
      <c r="F73" s="5">
        <f>E73-D73</f>
        <v>-1.8999999999978172</v>
      </c>
      <c r="G73" s="43">
        <f>E73/D73</f>
        <v>0.9998906622701391</v>
      </c>
      <c r="H73" s="42"/>
      <c r="I73" s="42">
        <v>52.34</v>
      </c>
      <c r="J73" s="42"/>
      <c r="K73" s="43" t="e">
        <f t="shared" si="0"/>
        <v>#DIV/0!</v>
      </c>
      <c r="L73" s="42">
        <f>I73-E73</f>
        <v>-17323.11</v>
      </c>
      <c r="M73" s="45"/>
    </row>
    <row r="74" spans="1:13" s="6" customFormat="1" ht="15" hidden="1" outlineLevel="3">
      <c r="A74" s="39" t="s">
        <v>87</v>
      </c>
      <c r="B74" s="40" t="s">
        <v>9</v>
      </c>
      <c r="C74" s="41" t="s">
        <v>87</v>
      </c>
      <c r="D74" s="5"/>
      <c r="E74" s="5"/>
      <c r="F74" s="5"/>
      <c r="G74" s="43" t="e">
        <f>D74/#REF!</f>
        <v>#REF!</v>
      </c>
      <c r="H74" s="42">
        <v>0</v>
      </c>
      <c r="I74" s="42">
        <v>78.92</v>
      </c>
      <c r="J74" s="42"/>
      <c r="K74" s="43" t="e">
        <f t="shared" si="0"/>
        <v>#DIV/0!</v>
      </c>
      <c r="L74" s="42" t="e">
        <f>D74-#REF!</f>
        <v>#REF!</v>
      </c>
      <c r="M74" s="45"/>
    </row>
    <row r="75" spans="1:13" s="6" customFormat="1" ht="102" hidden="1" outlineLevel="4">
      <c r="A75" s="39" t="s">
        <v>88</v>
      </c>
      <c r="B75" s="40" t="s">
        <v>89</v>
      </c>
      <c r="C75" s="41" t="s">
        <v>88</v>
      </c>
      <c r="D75" s="5"/>
      <c r="E75" s="5"/>
      <c r="F75" s="5"/>
      <c r="G75" s="43" t="e">
        <f>D75/#REF!</f>
        <v>#REF!</v>
      </c>
      <c r="H75" s="42">
        <v>0</v>
      </c>
      <c r="I75" s="42">
        <v>78.92</v>
      </c>
      <c r="J75" s="42"/>
      <c r="K75" s="43" t="e">
        <f t="shared" si="0"/>
        <v>#DIV/0!</v>
      </c>
      <c r="L75" s="42" t="e">
        <f>D75-#REF!</f>
        <v>#REF!</v>
      </c>
      <c r="M75" s="45"/>
    </row>
    <row r="76" spans="1:13" s="6" customFormat="1" ht="102" hidden="1" outlineLevel="5">
      <c r="A76" s="39" t="s">
        <v>90</v>
      </c>
      <c r="B76" s="40" t="s">
        <v>91</v>
      </c>
      <c r="C76" s="41" t="s">
        <v>90</v>
      </c>
      <c r="D76" s="5"/>
      <c r="E76" s="5"/>
      <c r="F76" s="5"/>
      <c r="G76" s="43" t="e">
        <f>D76/#REF!</f>
        <v>#REF!</v>
      </c>
      <c r="H76" s="42">
        <v>0</v>
      </c>
      <c r="I76" s="42">
        <v>78.92</v>
      </c>
      <c r="J76" s="42"/>
      <c r="K76" s="43" t="e">
        <f>I76/H76</f>
        <v>#DIV/0!</v>
      </c>
      <c r="L76" s="42" t="e">
        <f>D76-#REF!</f>
        <v>#REF!</v>
      </c>
      <c r="M76" s="45"/>
    </row>
    <row r="77" spans="1:13" s="6" customFormat="1" ht="39" customHeight="1" outlineLevel="5">
      <c r="A77" s="39"/>
      <c r="B77" s="53" t="s">
        <v>186</v>
      </c>
      <c r="C77" s="54"/>
      <c r="D77" s="55">
        <f>D78+D86+D102+D105+D108+D109</f>
        <v>57787155.03999999</v>
      </c>
      <c r="E77" s="55">
        <f>E78+E86+E102+E105+E108+E109</f>
        <v>22325641.450000003</v>
      </c>
      <c r="F77" s="55">
        <f>F78+F86+F102+F105+F108+F109</f>
        <v>-35461513.589999996</v>
      </c>
      <c r="G77" s="55">
        <f>E77/D77</f>
        <v>0.3863426298551348</v>
      </c>
      <c r="H77" s="55">
        <f>H78+H86+H102+H105+H108+H109</f>
        <v>68769286.34</v>
      </c>
      <c r="I77" s="55">
        <f>I78+I86+I102+I105+I108+I109</f>
        <v>35132067.50000001</v>
      </c>
      <c r="J77" s="55">
        <f>J78+J86+J102+J105+J108+J109</f>
        <v>-33637218.839999996</v>
      </c>
      <c r="K77" s="88">
        <f aca="true" t="shared" si="12" ref="K77:K123">I77/H77</f>
        <v>0.5108685776715013</v>
      </c>
      <c r="L77" s="55">
        <f>I77-E77</f>
        <v>12806426.050000004</v>
      </c>
      <c r="M77" s="56"/>
    </row>
    <row r="78" spans="1:13" s="6" customFormat="1" ht="42" customHeight="1" outlineLevel="1">
      <c r="A78" s="39" t="s">
        <v>92</v>
      </c>
      <c r="B78" s="40" t="s">
        <v>191</v>
      </c>
      <c r="C78" s="41" t="s">
        <v>92</v>
      </c>
      <c r="D78" s="5">
        <f>D79+D80+D81+D85</f>
        <v>33834965.059999995</v>
      </c>
      <c r="E78" s="5">
        <f>E79+E80+E81+E85</f>
        <v>13905763.54</v>
      </c>
      <c r="F78" s="5">
        <f>F79+F80+F81+F85</f>
        <v>-19929201.52</v>
      </c>
      <c r="G78" s="43">
        <f>E78/D78</f>
        <v>0.4109879680780141</v>
      </c>
      <c r="H78" s="42">
        <f>H79+H80+H81+H85</f>
        <v>38883500</v>
      </c>
      <c r="I78" s="42">
        <f>I79+I80+I81+I85</f>
        <v>16726492.31</v>
      </c>
      <c r="J78" s="42">
        <f>J79+J80+J81+J85</f>
        <v>-22157007.689999998</v>
      </c>
      <c r="K78" s="43">
        <f t="shared" si="12"/>
        <v>0.4301694114470148</v>
      </c>
      <c r="L78" s="42">
        <f>I78-E78</f>
        <v>2820728.7700000014</v>
      </c>
      <c r="M78" s="45"/>
    </row>
    <row r="79" spans="1:13" ht="74.25" customHeight="1" outlineLevel="4">
      <c r="A79" s="46" t="s">
        <v>93</v>
      </c>
      <c r="B79" s="47" t="s">
        <v>155</v>
      </c>
      <c r="C79" s="48" t="s">
        <v>93</v>
      </c>
      <c r="D79" s="7">
        <v>24010701.13</v>
      </c>
      <c r="E79" s="7">
        <v>7657852.28</v>
      </c>
      <c r="F79" s="7">
        <f>E79-D79</f>
        <v>-16352848.849999998</v>
      </c>
      <c r="G79" s="50">
        <f>E79/D79</f>
        <v>0.31893497147536237</v>
      </c>
      <c r="H79" s="49">
        <v>27000000</v>
      </c>
      <c r="I79" s="49">
        <v>9202897.91</v>
      </c>
      <c r="J79" s="49">
        <f>I79-H79</f>
        <v>-17797102.09</v>
      </c>
      <c r="K79" s="50">
        <f t="shared" si="12"/>
        <v>0.34084807074074075</v>
      </c>
      <c r="L79" s="49">
        <f>I79-E79</f>
        <v>1545045.63</v>
      </c>
      <c r="M79" s="51" t="s">
        <v>223</v>
      </c>
    </row>
    <row r="80" spans="1:13" ht="57.75" customHeight="1" outlineLevel="4">
      <c r="A80" s="46" t="s">
        <v>94</v>
      </c>
      <c r="B80" s="47" t="s">
        <v>156</v>
      </c>
      <c r="C80" s="48" t="s">
        <v>94</v>
      </c>
      <c r="D80" s="7">
        <v>1396926.63</v>
      </c>
      <c r="E80" s="7">
        <v>829852.08</v>
      </c>
      <c r="F80" s="7">
        <f aca="true" t="shared" si="13" ref="F80:F85">E80-D80</f>
        <v>-567074.5499999999</v>
      </c>
      <c r="G80" s="50">
        <f aca="true" t="shared" si="14" ref="G80:G85">E80/D80</f>
        <v>0.5940555947451586</v>
      </c>
      <c r="H80" s="49">
        <v>1400000</v>
      </c>
      <c r="I80" s="49">
        <v>565768.89</v>
      </c>
      <c r="J80" s="49">
        <f aca="true" t="shared" si="15" ref="J80:J85">I80-H80</f>
        <v>-834231.11</v>
      </c>
      <c r="K80" s="50">
        <f t="shared" si="12"/>
        <v>0.40412063571428575</v>
      </c>
      <c r="L80" s="49">
        <f aca="true" t="shared" si="16" ref="L80:L85">I80-E80</f>
        <v>-264083.18999999994</v>
      </c>
      <c r="M80" s="51" t="s">
        <v>203</v>
      </c>
    </row>
    <row r="81" spans="1:13" ht="60" customHeight="1" outlineLevel="2">
      <c r="A81" s="46" t="s">
        <v>95</v>
      </c>
      <c r="B81" s="47" t="s">
        <v>169</v>
      </c>
      <c r="C81" s="48" t="s">
        <v>95</v>
      </c>
      <c r="D81" s="7">
        <v>3502158.16</v>
      </c>
      <c r="E81" s="7">
        <v>3451158.16</v>
      </c>
      <c r="F81" s="7">
        <f t="shared" si="13"/>
        <v>-51000</v>
      </c>
      <c r="G81" s="50">
        <f t="shared" si="14"/>
        <v>0.9854375508843382</v>
      </c>
      <c r="H81" s="49">
        <v>4395300</v>
      </c>
      <c r="I81" s="7">
        <v>4395293.02</v>
      </c>
      <c r="J81" s="49">
        <f t="shared" si="15"/>
        <v>-6.980000000447035</v>
      </c>
      <c r="K81" s="50">
        <f t="shared" si="12"/>
        <v>0.9999984119400267</v>
      </c>
      <c r="L81" s="49">
        <f t="shared" si="16"/>
        <v>944134.8599999994</v>
      </c>
      <c r="M81" s="51" t="s">
        <v>219</v>
      </c>
    </row>
    <row r="82" spans="1:13" ht="15" hidden="1" outlineLevel="3">
      <c r="A82" s="46" t="s">
        <v>96</v>
      </c>
      <c r="B82" s="47" t="s">
        <v>9</v>
      </c>
      <c r="C82" s="48" t="s">
        <v>96</v>
      </c>
      <c r="D82" s="7"/>
      <c r="E82" s="7"/>
      <c r="F82" s="7">
        <f t="shared" si="13"/>
        <v>0</v>
      </c>
      <c r="G82" s="50" t="e">
        <f t="shared" si="14"/>
        <v>#DIV/0!</v>
      </c>
      <c r="H82" s="49"/>
      <c r="I82" s="49"/>
      <c r="J82" s="49">
        <f t="shared" si="15"/>
        <v>0</v>
      </c>
      <c r="K82" s="50" t="e">
        <f t="shared" si="12"/>
        <v>#DIV/0!</v>
      </c>
      <c r="L82" s="49">
        <f t="shared" si="16"/>
        <v>0</v>
      </c>
      <c r="M82" s="52"/>
    </row>
    <row r="83" spans="1:13" ht="76.5" hidden="1" outlineLevel="4">
      <c r="A83" s="46" t="s">
        <v>97</v>
      </c>
      <c r="B83" s="47" t="s">
        <v>98</v>
      </c>
      <c r="C83" s="48" t="s">
        <v>97</v>
      </c>
      <c r="D83" s="7"/>
      <c r="E83" s="7"/>
      <c r="F83" s="7">
        <f t="shared" si="13"/>
        <v>0</v>
      </c>
      <c r="G83" s="50" t="e">
        <f t="shared" si="14"/>
        <v>#DIV/0!</v>
      </c>
      <c r="H83" s="49"/>
      <c r="I83" s="49"/>
      <c r="J83" s="49">
        <f t="shared" si="15"/>
        <v>0</v>
      </c>
      <c r="K83" s="50" t="e">
        <f t="shared" si="12"/>
        <v>#DIV/0!</v>
      </c>
      <c r="L83" s="49">
        <f t="shared" si="16"/>
        <v>0</v>
      </c>
      <c r="M83" s="52"/>
    </row>
    <row r="84" spans="1:13" ht="76.5" hidden="1" outlineLevel="5">
      <c r="A84" s="46" t="s">
        <v>97</v>
      </c>
      <c r="B84" s="47" t="s">
        <v>99</v>
      </c>
      <c r="C84" s="48" t="s">
        <v>97</v>
      </c>
      <c r="D84" s="7"/>
      <c r="E84" s="7"/>
      <c r="F84" s="7">
        <f t="shared" si="13"/>
        <v>0</v>
      </c>
      <c r="G84" s="50" t="e">
        <f t="shared" si="14"/>
        <v>#DIV/0!</v>
      </c>
      <c r="H84" s="49"/>
      <c r="I84" s="49"/>
      <c r="J84" s="49">
        <f t="shared" si="15"/>
        <v>0</v>
      </c>
      <c r="K84" s="50" t="e">
        <f t="shared" si="12"/>
        <v>#DIV/0!</v>
      </c>
      <c r="L84" s="49">
        <f t="shared" si="16"/>
        <v>0</v>
      </c>
      <c r="M84" s="52"/>
    </row>
    <row r="85" spans="1:13" ht="48" customHeight="1" outlineLevel="2" collapsed="1">
      <c r="A85" s="46" t="s">
        <v>100</v>
      </c>
      <c r="B85" s="47" t="s">
        <v>157</v>
      </c>
      <c r="C85" s="48" t="s">
        <v>100</v>
      </c>
      <c r="D85" s="7">
        <v>4925179.14</v>
      </c>
      <c r="E85" s="7">
        <v>1966901.02</v>
      </c>
      <c r="F85" s="7">
        <f t="shared" si="13"/>
        <v>-2958278.1199999996</v>
      </c>
      <c r="G85" s="50">
        <f t="shared" si="14"/>
        <v>0.3993562394565003</v>
      </c>
      <c r="H85" s="49">
        <v>6088200</v>
      </c>
      <c r="I85" s="49">
        <v>2562532.49</v>
      </c>
      <c r="J85" s="49">
        <f t="shared" si="15"/>
        <v>-3525667.51</v>
      </c>
      <c r="K85" s="50">
        <f t="shared" si="12"/>
        <v>0.4209014963371769</v>
      </c>
      <c r="L85" s="49">
        <f t="shared" si="16"/>
        <v>595631.4700000002</v>
      </c>
      <c r="M85" s="51" t="s">
        <v>212</v>
      </c>
    </row>
    <row r="86" spans="1:13" s="6" customFormat="1" ht="135.75" customHeight="1" outlineLevel="1">
      <c r="A86" s="39" t="s">
        <v>101</v>
      </c>
      <c r="B86" s="40" t="s">
        <v>167</v>
      </c>
      <c r="C86" s="41" t="s">
        <v>101</v>
      </c>
      <c r="D86" s="5">
        <v>621554.86</v>
      </c>
      <c r="E86" s="5">
        <v>424883.07</v>
      </c>
      <c r="F86" s="5">
        <f>E86-D86</f>
        <v>-196671.78999999998</v>
      </c>
      <c r="G86" s="43">
        <f>E86/D86</f>
        <v>0.6835809633923545</v>
      </c>
      <c r="H86" s="42">
        <v>940800</v>
      </c>
      <c r="I86" s="42">
        <v>625151.22</v>
      </c>
      <c r="J86" s="42">
        <f>I86-H86</f>
        <v>-315648.78</v>
      </c>
      <c r="K86" s="43">
        <f t="shared" si="12"/>
        <v>0.6644889668367346</v>
      </c>
      <c r="L86" s="42">
        <f>I86-E86</f>
        <v>200268.14999999997</v>
      </c>
      <c r="M86" s="44" t="s">
        <v>232</v>
      </c>
    </row>
    <row r="87" spans="1:13" s="6" customFormat="1" ht="15" hidden="1" outlineLevel="3">
      <c r="A87" s="39" t="s">
        <v>102</v>
      </c>
      <c r="B87" s="40" t="s">
        <v>9</v>
      </c>
      <c r="C87" s="41" t="s">
        <v>102</v>
      </c>
      <c r="D87" s="5"/>
      <c r="E87" s="5"/>
      <c r="F87" s="5"/>
      <c r="G87" s="43" t="e">
        <f aca="true" t="shared" si="17" ref="G87:G124">E87/D87</f>
        <v>#DIV/0!</v>
      </c>
      <c r="H87" s="42">
        <v>33800</v>
      </c>
      <c r="I87" s="42">
        <v>2890.68</v>
      </c>
      <c r="J87" s="42">
        <f aca="true" t="shared" si="18" ref="J87:J102">I87-H87</f>
        <v>-30909.32</v>
      </c>
      <c r="K87" s="43">
        <f t="shared" si="12"/>
        <v>0.08552307692307692</v>
      </c>
      <c r="L87" s="42">
        <f aca="true" t="shared" si="19" ref="L87:L124">I87-E87</f>
        <v>2890.68</v>
      </c>
      <c r="M87" s="45"/>
    </row>
    <row r="88" spans="1:13" s="6" customFormat="1" ht="51" hidden="1" outlineLevel="4">
      <c r="A88" s="39" t="s">
        <v>103</v>
      </c>
      <c r="B88" s="40" t="s">
        <v>104</v>
      </c>
      <c r="C88" s="41" t="s">
        <v>103</v>
      </c>
      <c r="D88" s="5"/>
      <c r="E88" s="5"/>
      <c r="F88" s="5"/>
      <c r="G88" s="43" t="e">
        <f t="shared" si="17"/>
        <v>#DIV/0!</v>
      </c>
      <c r="H88" s="42">
        <v>33800</v>
      </c>
      <c r="I88" s="42">
        <v>2890.68</v>
      </c>
      <c r="J88" s="42">
        <f t="shared" si="18"/>
        <v>-30909.32</v>
      </c>
      <c r="K88" s="43">
        <f t="shared" si="12"/>
        <v>0.08552307692307692</v>
      </c>
      <c r="L88" s="42">
        <f t="shared" si="19"/>
        <v>2890.68</v>
      </c>
      <c r="M88" s="45"/>
    </row>
    <row r="89" spans="1:13" s="6" customFormat="1" ht="51" hidden="1" outlineLevel="5">
      <c r="A89" s="39" t="s">
        <v>103</v>
      </c>
      <c r="B89" s="40" t="s">
        <v>105</v>
      </c>
      <c r="C89" s="41" t="s">
        <v>103</v>
      </c>
      <c r="D89" s="5"/>
      <c r="E89" s="5"/>
      <c r="F89" s="5"/>
      <c r="G89" s="43" t="e">
        <f t="shared" si="17"/>
        <v>#DIV/0!</v>
      </c>
      <c r="H89" s="42">
        <v>33800</v>
      </c>
      <c r="I89" s="42">
        <v>0</v>
      </c>
      <c r="J89" s="42">
        <f t="shared" si="18"/>
        <v>-33800</v>
      </c>
      <c r="K89" s="43">
        <f t="shared" si="12"/>
        <v>0</v>
      </c>
      <c r="L89" s="42">
        <f t="shared" si="19"/>
        <v>0</v>
      </c>
      <c r="M89" s="45"/>
    </row>
    <row r="90" spans="1:13" s="6" customFormat="1" ht="51" hidden="1" outlineLevel="5">
      <c r="A90" s="39" t="s">
        <v>106</v>
      </c>
      <c r="B90" s="40" t="s">
        <v>105</v>
      </c>
      <c r="C90" s="41" t="s">
        <v>106</v>
      </c>
      <c r="D90" s="5"/>
      <c r="E90" s="5"/>
      <c r="F90" s="5"/>
      <c r="G90" s="43" t="e">
        <f t="shared" si="17"/>
        <v>#DIV/0!</v>
      </c>
      <c r="H90" s="42">
        <v>0</v>
      </c>
      <c r="I90" s="42">
        <v>2890.68</v>
      </c>
      <c r="J90" s="42">
        <f t="shared" si="18"/>
        <v>2890.68</v>
      </c>
      <c r="K90" s="43" t="e">
        <f t="shared" si="12"/>
        <v>#DIV/0!</v>
      </c>
      <c r="L90" s="42">
        <f t="shared" si="19"/>
        <v>2890.68</v>
      </c>
      <c r="M90" s="45"/>
    </row>
    <row r="91" spans="1:13" s="6" customFormat="1" ht="15" hidden="1" outlineLevel="3">
      <c r="A91" s="39" t="s">
        <v>107</v>
      </c>
      <c r="B91" s="40" t="s">
        <v>9</v>
      </c>
      <c r="C91" s="41" t="s">
        <v>107</v>
      </c>
      <c r="D91" s="5"/>
      <c r="E91" s="5"/>
      <c r="F91" s="5"/>
      <c r="G91" s="43" t="e">
        <f t="shared" si="17"/>
        <v>#DIV/0!</v>
      </c>
      <c r="H91" s="42">
        <v>0</v>
      </c>
      <c r="I91" s="42">
        <v>53.23</v>
      </c>
      <c r="J91" s="42">
        <f t="shared" si="18"/>
        <v>53.23</v>
      </c>
      <c r="K91" s="43" t="e">
        <f t="shared" si="12"/>
        <v>#DIV/0!</v>
      </c>
      <c r="L91" s="42">
        <f t="shared" si="19"/>
        <v>53.23</v>
      </c>
      <c r="M91" s="45"/>
    </row>
    <row r="92" spans="1:13" s="6" customFormat="1" ht="51" hidden="1" outlineLevel="4">
      <c r="A92" s="39" t="s">
        <v>108</v>
      </c>
      <c r="B92" s="40" t="s">
        <v>109</v>
      </c>
      <c r="C92" s="41" t="s">
        <v>108</v>
      </c>
      <c r="D92" s="5"/>
      <c r="E92" s="5"/>
      <c r="F92" s="5"/>
      <c r="G92" s="43" t="e">
        <f t="shared" si="17"/>
        <v>#DIV/0!</v>
      </c>
      <c r="H92" s="42">
        <v>0</v>
      </c>
      <c r="I92" s="42">
        <v>53.23</v>
      </c>
      <c r="J92" s="42">
        <f t="shared" si="18"/>
        <v>53.23</v>
      </c>
      <c r="K92" s="43" t="e">
        <f t="shared" si="12"/>
        <v>#DIV/0!</v>
      </c>
      <c r="L92" s="42">
        <f t="shared" si="19"/>
        <v>53.23</v>
      </c>
      <c r="M92" s="45"/>
    </row>
    <row r="93" spans="1:13" s="6" customFormat="1" ht="51" hidden="1" outlineLevel="5">
      <c r="A93" s="39" t="s">
        <v>110</v>
      </c>
      <c r="B93" s="40" t="s">
        <v>111</v>
      </c>
      <c r="C93" s="41" t="s">
        <v>110</v>
      </c>
      <c r="D93" s="5"/>
      <c r="E93" s="5"/>
      <c r="F93" s="5"/>
      <c r="G93" s="43" t="e">
        <f t="shared" si="17"/>
        <v>#DIV/0!</v>
      </c>
      <c r="H93" s="42">
        <v>0</v>
      </c>
      <c r="I93" s="42">
        <v>53.23</v>
      </c>
      <c r="J93" s="42">
        <f t="shared" si="18"/>
        <v>53.23</v>
      </c>
      <c r="K93" s="43" t="e">
        <f t="shared" si="12"/>
        <v>#DIV/0!</v>
      </c>
      <c r="L93" s="42">
        <f t="shared" si="19"/>
        <v>53.23</v>
      </c>
      <c r="M93" s="45"/>
    </row>
    <row r="94" spans="1:13" s="6" customFormat="1" ht="15" hidden="1" outlineLevel="3">
      <c r="A94" s="39" t="s">
        <v>112</v>
      </c>
      <c r="B94" s="40" t="s">
        <v>9</v>
      </c>
      <c r="C94" s="41" t="s">
        <v>112</v>
      </c>
      <c r="D94" s="5"/>
      <c r="E94" s="5"/>
      <c r="F94" s="5"/>
      <c r="G94" s="43" t="e">
        <f t="shared" si="17"/>
        <v>#DIV/0!</v>
      </c>
      <c r="H94" s="42">
        <v>59400</v>
      </c>
      <c r="I94" s="42">
        <v>481.81</v>
      </c>
      <c r="J94" s="42">
        <f t="shared" si="18"/>
        <v>-58918.19</v>
      </c>
      <c r="K94" s="43">
        <f t="shared" si="12"/>
        <v>0.008111279461279462</v>
      </c>
      <c r="L94" s="42">
        <f t="shared" si="19"/>
        <v>481.81</v>
      </c>
      <c r="M94" s="45"/>
    </row>
    <row r="95" spans="1:13" s="6" customFormat="1" ht="38.25" hidden="1" outlineLevel="4">
      <c r="A95" s="39" t="s">
        <v>113</v>
      </c>
      <c r="B95" s="40" t="s">
        <v>114</v>
      </c>
      <c r="C95" s="41" t="s">
        <v>113</v>
      </c>
      <c r="D95" s="5"/>
      <c r="E95" s="5"/>
      <c r="F95" s="5"/>
      <c r="G95" s="43" t="e">
        <f t="shared" si="17"/>
        <v>#DIV/0!</v>
      </c>
      <c r="H95" s="42">
        <v>59400</v>
      </c>
      <c r="I95" s="42">
        <v>481.81</v>
      </c>
      <c r="J95" s="42">
        <f t="shared" si="18"/>
        <v>-58918.19</v>
      </c>
      <c r="K95" s="43">
        <f t="shared" si="12"/>
        <v>0.008111279461279462</v>
      </c>
      <c r="L95" s="42">
        <f t="shared" si="19"/>
        <v>481.81</v>
      </c>
      <c r="M95" s="45"/>
    </row>
    <row r="96" spans="1:13" s="6" customFormat="1" ht="38.25" hidden="1" outlineLevel="5">
      <c r="A96" s="39" t="s">
        <v>113</v>
      </c>
      <c r="B96" s="40" t="s">
        <v>115</v>
      </c>
      <c r="C96" s="41" t="s">
        <v>113</v>
      </c>
      <c r="D96" s="5"/>
      <c r="E96" s="5"/>
      <c r="F96" s="5"/>
      <c r="G96" s="43" t="e">
        <f t="shared" si="17"/>
        <v>#DIV/0!</v>
      </c>
      <c r="H96" s="42">
        <v>59400</v>
      </c>
      <c r="I96" s="42">
        <v>0</v>
      </c>
      <c r="J96" s="42">
        <f t="shared" si="18"/>
        <v>-59400</v>
      </c>
      <c r="K96" s="43">
        <f t="shared" si="12"/>
        <v>0</v>
      </c>
      <c r="L96" s="42">
        <f t="shared" si="19"/>
        <v>0</v>
      </c>
      <c r="M96" s="45"/>
    </row>
    <row r="97" spans="1:13" s="6" customFormat="1" ht="38.25" hidden="1" outlineLevel="5">
      <c r="A97" s="39" t="s">
        <v>116</v>
      </c>
      <c r="B97" s="40" t="s">
        <v>117</v>
      </c>
      <c r="C97" s="41" t="s">
        <v>116</v>
      </c>
      <c r="D97" s="5"/>
      <c r="E97" s="5"/>
      <c r="F97" s="5"/>
      <c r="G97" s="43" t="e">
        <f t="shared" si="17"/>
        <v>#DIV/0!</v>
      </c>
      <c r="H97" s="42">
        <v>0</v>
      </c>
      <c r="I97" s="42">
        <v>481.81</v>
      </c>
      <c r="J97" s="42">
        <f t="shared" si="18"/>
        <v>481.81</v>
      </c>
      <c r="K97" s="43" t="e">
        <f t="shared" si="12"/>
        <v>#DIV/0!</v>
      </c>
      <c r="L97" s="42">
        <f t="shared" si="19"/>
        <v>481.81</v>
      </c>
      <c r="M97" s="45"/>
    </row>
    <row r="98" spans="1:13" s="6" customFormat="1" ht="15" hidden="1" outlineLevel="3">
      <c r="A98" s="39" t="s">
        <v>118</v>
      </c>
      <c r="B98" s="40" t="s">
        <v>9</v>
      </c>
      <c r="C98" s="41" t="s">
        <v>118</v>
      </c>
      <c r="D98" s="5"/>
      <c r="E98" s="5"/>
      <c r="F98" s="5"/>
      <c r="G98" s="43" t="e">
        <f t="shared" si="17"/>
        <v>#DIV/0!</v>
      </c>
      <c r="H98" s="42">
        <v>464900</v>
      </c>
      <c r="I98" s="42">
        <v>39261.54</v>
      </c>
      <c r="J98" s="42">
        <f t="shared" si="18"/>
        <v>-425638.46</v>
      </c>
      <c r="K98" s="43">
        <f t="shared" si="12"/>
        <v>0.0844515809851581</v>
      </c>
      <c r="L98" s="42">
        <f t="shared" si="19"/>
        <v>39261.54</v>
      </c>
      <c r="M98" s="45"/>
    </row>
    <row r="99" spans="1:13" s="6" customFormat="1" ht="38.25" hidden="1" outlineLevel="4">
      <c r="A99" s="39" t="s">
        <v>119</v>
      </c>
      <c r="B99" s="40" t="s">
        <v>120</v>
      </c>
      <c r="C99" s="41" t="s">
        <v>119</v>
      </c>
      <c r="D99" s="5"/>
      <c r="E99" s="5"/>
      <c r="F99" s="5"/>
      <c r="G99" s="43" t="e">
        <f t="shared" si="17"/>
        <v>#DIV/0!</v>
      </c>
      <c r="H99" s="42">
        <v>464900</v>
      </c>
      <c r="I99" s="42">
        <v>39261.54</v>
      </c>
      <c r="J99" s="42">
        <f t="shared" si="18"/>
        <v>-425638.46</v>
      </c>
      <c r="K99" s="43">
        <f t="shared" si="12"/>
        <v>0.0844515809851581</v>
      </c>
      <c r="L99" s="42">
        <f t="shared" si="19"/>
        <v>39261.54</v>
      </c>
      <c r="M99" s="45"/>
    </row>
    <row r="100" spans="1:13" s="6" customFormat="1" ht="38.25" hidden="1" outlineLevel="5">
      <c r="A100" s="39" t="s">
        <v>119</v>
      </c>
      <c r="B100" s="40" t="s">
        <v>121</v>
      </c>
      <c r="C100" s="41" t="s">
        <v>119</v>
      </c>
      <c r="D100" s="5"/>
      <c r="E100" s="5"/>
      <c r="F100" s="5"/>
      <c r="G100" s="43" t="e">
        <f t="shared" si="17"/>
        <v>#DIV/0!</v>
      </c>
      <c r="H100" s="42">
        <v>464900</v>
      </c>
      <c r="I100" s="42">
        <v>0</v>
      </c>
      <c r="J100" s="42">
        <f t="shared" si="18"/>
        <v>-464900</v>
      </c>
      <c r="K100" s="43">
        <f t="shared" si="12"/>
        <v>0</v>
      </c>
      <c r="L100" s="42">
        <f t="shared" si="19"/>
        <v>0</v>
      </c>
      <c r="M100" s="45"/>
    </row>
    <row r="101" spans="1:13" s="6" customFormat="1" ht="38.25" hidden="1" outlineLevel="5">
      <c r="A101" s="39" t="s">
        <v>122</v>
      </c>
      <c r="B101" s="40" t="s">
        <v>123</v>
      </c>
      <c r="C101" s="41" t="s">
        <v>122</v>
      </c>
      <c r="D101" s="5"/>
      <c r="E101" s="5"/>
      <c r="F101" s="5"/>
      <c r="G101" s="43" t="e">
        <f t="shared" si="17"/>
        <v>#DIV/0!</v>
      </c>
      <c r="H101" s="42">
        <v>0</v>
      </c>
      <c r="I101" s="42">
        <v>39261.54</v>
      </c>
      <c r="J101" s="42">
        <f t="shared" si="18"/>
        <v>39261.54</v>
      </c>
      <c r="K101" s="43" t="e">
        <f t="shared" si="12"/>
        <v>#DIV/0!</v>
      </c>
      <c r="L101" s="42">
        <f t="shared" si="19"/>
        <v>39261.54</v>
      </c>
      <c r="M101" s="45"/>
    </row>
    <row r="102" spans="1:13" s="6" customFormat="1" ht="57" customHeight="1" outlineLevel="1" collapsed="1">
      <c r="A102" s="39" t="s">
        <v>124</v>
      </c>
      <c r="B102" s="40" t="s">
        <v>168</v>
      </c>
      <c r="C102" s="41" t="s">
        <v>124</v>
      </c>
      <c r="D102" s="5">
        <f>D103+D104</f>
        <v>2805506.1599999997</v>
      </c>
      <c r="E102" s="5">
        <f>E103+E104</f>
        <v>757251.19</v>
      </c>
      <c r="F102" s="5">
        <f>F103+F104</f>
        <v>-2048254.9699999997</v>
      </c>
      <c r="G102" s="43">
        <f t="shared" si="17"/>
        <v>0.26991606748067165</v>
      </c>
      <c r="H102" s="42">
        <f>H103+H104</f>
        <v>2440102.77</v>
      </c>
      <c r="I102" s="42">
        <f>I103+I104</f>
        <v>1260535.0999999999</v>
      </c>
      <c r="J102" s="42">
        <f t="shared" si="18"/>
        <v>-1179567.6700000002</v>
      </c>
      <c r="K102" s="43">
        <f t="shared" si="12"/>
        <v>0.5165909876820475</v>
      </c>
      <c r="L102" s="42">
        <f t="shared" si="19"/>
        <v>503283.9099999999</v>
      </c>
      <c r="M102" s="45"/>
    </row>
    <row r="103" spans="1:13" ht="73.5" customHeight="1" outlineLevel="2">
      <c r="A103" s="46" t="s">
        <v>125</v>
      </c>
      <c r="B103" s="47" t="s">
        <v>177</v>
      </c>
      <c r="C103" s="48" t="s">
        <v>125</v>
      </c>
      <c r="D103" s="7">
        <v>2281311.07</v>
      </c>
      <c r="E103" s="7">
        <v>672347.5</v>
      </c>
      <c r="F103" s="7">
        <f>E103-D103</f>
        <v>-1608963.5699999998</v>
      </c>
      <c r="G103" s="50">
        <f t="shared" si="17"/>
        <v>0.29471978146320926</v>
      </c>
      <c r="H103" s="49">
        <v>2310302.77</v>
      </c>
      <c r="I103" s="49">
        <v>1100179.94</v>
      </c>
      <c r="J103" s="49">
        <f>I103-H103</f>
        <v>-1210122.83</v>
      </c>
      <c r="K103" s="50">
        <f t="shared" si="12"/>
        <v>0.4762059563301307</v>
      </c>
      <c r="L103" s="49">
        <f t="shared" si="19"/>
        <v>427832.43999999994</v>
      </c>
      <c r="M103" s="87" t="s">
        <v>224</v>
      </c>
    </row>
    <row r="104" spans="1:13" ht="33" customHeight="1" outlineLevel="3">
      <c r="A104" s="46" t="s">
        <v>126</v>
      </c>
      <c r="B104" s="47" t="s">
        <v>176</v>
      </c>
      <c r="C104" s="48" t="s">
        <v>126</v>
      </c>
      <c r="D104" s="7">
        <v>524195.09</v>
      </c>
      <c r="E104" s="7">
        <v>84903.69</v>
      </c>
      <c r="F104" s="7">
        <f>E104-D104</f>
        <v>-439291.4</v>
      </c>
      <c r="G104" s="50">
        <f t="shared" si="17"/>
        <v>0.16196963996744038</v>
      </c>
      <c r="H104" s="49">
        <v>129800</v>
      </c>
      <c r="I104" s="7">
        <v>160355.16</v>
      </c>
      <c r="J104" s="49">
        <f>I104-H104</f>
        <v>30555.160000000003</v>
      </c>
      <c r="K104" s="50">
        <f t="shared" si="12"/>
        <v>1.2354018489984593</v>
      </c>
      <c r="L104" s="49">
        <f t="shared" si="19"/>
        <v>75451.47</v>
      </c>
      <c r="M104" s="51" t="s">
        <v>193</v>
      </c>
    </row>
    <row r="105" spans="1:13" s="6" customFormat="1" ht="38.25" outlineLevel="1">
      <c r="A105" s="39" t="s">
        <v>127</v>
      </c>
      <c r="B105" s="40" t="s">
        <v>128</v>
      </c>
      <c r="C105" s="41" t="s">
        <v>127</v>
      </c>
      <c r="D105" s="5">
        <f>D106+D107</f>
        <v>8771324.31</v>
      </c>
      <c r="E105" s="5">
        <f>E106+E107</f>
        <v>2393535.63</v>
      </c>
      <c r="F105" s="5">
        <f>F106+F107</f>
        <v>-6377788.68</v>
      </c>
      <c r="G105" s="43">
        <f t="shared" si="17"/>
        <v>0.2728818984917911</v>
      </c>
      <c r="H105" s="42">
        <f>H106+H107</f>
        <v>19131347.57</v>
      </c>
      <c r="I105" s="42">
        <f>I106+I107</f>
        <v>10600535.98</v>
      </c>
      <c r="J105" s="42">
        <f>J106+J107</f>
        <v>-8530811.59</v>
      </c>
      <c r="K105" s="43">
        <f t="shared" si="12"/>
        <v>0.55409248832125</v>
      </c>
      <c r="L105" s="42">
        <f t="shared" si="19"/>
        <v>8207000.350000001</v>
      </c>
      <c r="M105" s="45"/>
    </row>
    <row r="106" spans="1:13" ht="57" customHeight="1" outlineLevel="2">
      <c r="A106" s="46" t="s">
        <v>129</v>
      </c>
      <c r="B106" s="47" t="s">
        <v>178</v>
      </c>
      <c r="C106" s="48" t="s">
        <v>129</v>
      </c>
      <c r="D106" s="7">
        <f>274200+2764772.86</f>
        <v>3038972.86</v>
      </c>
      <c r="E106" s="7">
        <f>189440+93855.27</f>
        <v>283295.27</v>
      </c>
      <c r="F106" s="7">
        <f aca="true" t="shared" si="20" ref="F106:F124">E106-D106</f>
        <v>-2755677.59</v>
      </c>
      <c r="G106" s="50">
        <f t="shared" si="17"/>
        <v>0.09322073050695162</v>
      </c>
      <c r="H106" s="49">
        <v>11951547.57</v>
      </c>
      <c r="I106" s="49">
        <v>3983914</v>
      </c>
      <c r="J106" s="49">
        <f>I106-H106</f>
        <v>-7967633.57</v>
      </c>
      <c r="K106" s="50">
        <f t="shared" si="12"/>
        <v>0.3333387560620319</v>
      </c>
      <c r="L106" s="49">
        <f t="shared" si="19"/>
        <v>3700618.73</v>
      </c>
      <c r="M106" s="51" t="s">
        <v>220</v>
      </c>
    </row>
    <row r="107" spans="1:13" ht="76.5" customHeight="1" outlineLevel="2">
      <c r="A107" s="46" t="s">
        <v>130</v>
      </c>
      <c r="B107" s="47" t="s">
        <v>179</v>
      </c>
      <c r="C107" s="48" t="s">
        <v>130</v>
      </c>
      <c r="D107" s="7">
        <v>5732351.45</v>
      </c>
      <c r="E107" s="7">
        <v>2110240.36</v>
      </c>
      <c r="F107" s="7">
        <f t="shared" si="20"/>
        <v>-3622111.0900000003</v>
      </c>
      <c r="G107" s="50">
        <f t="shared" si="17"/>
        <v>0.3681282242385888</v>
      </c>
      <c r="H107" s="49">
        <v>7179800</v>
      </c>
      <c r="I107" s="49">
        <v>6616621.98</v>
      </c>
      <c r="J107" s="49">
        <f>I107-H107</f>
        <v>-563178.0199999996</v>
      </c>
      <c r="K107" s="50">
        <f t="shared" si="12"/>
        <v>0.9215607649238141</v>
      </c>
      <c r="L107" s="49">
        <f t="shared" si="19"/>
        <v>4506381.620000001</v>
      </c>
      <c r="M107" s="51" t="s">
        <v>200</v>
      </c>
    </row>
    <row r="108" spans="1:13" s="6" customFormat="1" ht="82.5" customHeight="1" outlineLevel="1">
      <c r="A108" s="39" t="s">
        <v>131</v>
      </c>
      <c r="B108" s="40" t="s">
        <v>132</v>
      </c>
      <c r="C108" s="41" t="s">
        <v>131</v>
      </c>
      <c r="D108" s="5">
        <v>5407424.4</v>
      </c>
      <c r="E108" s="5">
        <v>2580051.42</v>
      </c>
      <c r="F108" s="5">
        <f t="shared" si="20"/>
        <v>-2827372.9800000004</v>
      </c>
      <c r="G108" s="43">
        <f t="shared" si="17"/>
        <v>0.47713129748055283</v>
      </c>
      <c r="H108" s="42">
        <v>4293700</v>
      </c>
      <c r="I108" s="42">
        <v>2446769.12</v>
      </c>
      <c r="J108" s="42">
        <f>I108-H108</f>
        <v>-1846930.88</v>
      </c>
      <c r="K108" s="43">
        <f t="shared" si="12"/>
        <v>0.5698509723548455</v>
      </c>
      <c r="L108" s="42">
        <f t="shared" si="19"/>
        <v>-133282.2999999998</v>
      </c>
      <c r="M108" s="44"/>
    </row>
    <row r="109" spans="1:13" s="6" customFormat="1" ht="30.75" customHeight="1" outlineLevel="1">
      <c r="A109" s="39" t="s">
        <v>133</v>
      </c>
      <c r="B109" s="40" t="s">
        <v>134</v>
      </c>
      <c r="C109" s="41" t="s">
        <v>133</v>
      </c>
      <c r="D109" s="5">
        <f>D111+D112+D113+D114+D115+D110</f>
        <v>6346380.25</v>
      </c>
      <c r="E109" s="5">
        <f>E111+E112+E113+E114+E115+E110</f>
        <v>2264156.6</v>
      </c>
      <c r="F109" s="5">
        <f>F111+F112+F113+F114+F115+F110</f>
        <v>-4082223.6499999994</v>
      </c>
      <c r="G109" s="43">
        <f t="shared" si="17"/>
        <v>0.35676346370830836</v>
      </c>
      <c r="H109" s="42">
        <f>H111+H112+H113+H114+H115+H110</f>
        <v>3079836</v>
      </c>
      <c r="I109" s="42">
        <f>I111+I112+I113+I114+I115+I110</f>
        <v>3472583.77</v>
      </c>
      <c r="J109" s="42">
        <f>J111+J112+J113+J114+J115+J110</f>
        <v>392747.7699999999</v>
      </c>
      <c r="K109" s="43">
        <f t="shared" si="12"/>
        <v>1.1275222998886953</v>
      </c>
      <c r="L109" s="42">
        <f t="shared" si="19"/>
        <v>1208427.17</v>
      </c>
      <c r="M109" s="45"/>
    </row>
    <row r="110" spans="1:13" s="95" customFormat="1" ht="42.75" customHeight="1" outlineLevel="1">
      <c r="A110" s="90"/>
      <c r="B110" s="91" t="s">
        <v>221</v>
      </c>
      <c r="C110" s="92"/>
      <c r="D110" s="93">
        <v>0</v>
      </c>
      <c r="E110" s="93">
        <v>0</v>
      </c>
      <c r="F110" s="7">
        <f t="shared" si="20"/>
        <v>0</v>
      </c>
      <c r="G110" s="50" t="e">
        <f t="shared" si="17"/>
        <v>#DIV/0!</v>
      </c>
      <c r="H110" s="94">
        <v>0</v>
      </c>
      <c r="I110" s="94">
        <v>337095.79</v>
      </c>
      <c r="J110" s="49">
        <f aca="true" t="shared" si="21" ref="J110:J115">I110-H110</f>
        <v>337095.79</v>
      </c>
      <c r="K110" s="50" t="e">
        <f t="shared" si="12"/>
        <v>#DIV/0!</v>
      </c>
      <c r="L110" s="49">
        <f t="shared" si="19"/>
        <v>337095.79</v>
      </c>
      <c r="M110" s="87" t="s">
        <v>225</v>
      </c>
    </row>
    <row r="111" spans="1:13" ht="105.75" customHeight="1" outlineLevel="5">
      <c r="A111" s="46" t="s">
        <v>135</v>
      </c>
      <c r="B111" s="47" t="s">
        <v>190</v>
      </c>
      <c r="C111" s="48" t="s">
        <v>135</v>
      </c>
      <c r="D111" s="7">
        <v>605435</v>
      </c>
      <c r="E111" s="7">
        <v>307435</v>
      </c>
      <c r="F111" s="7">
        <f t="shared" si="20"/>
        <v>-298000</v>
      </c>
      <c r="G111" s="50">
        <f t="shared" si="17"/>
        <v>0.5077919182075697</v>
      </c>
      <c r="H111" s="49">
        <v>829900</v>
      </c>
      <c r="I111" s="49">
        <v>696335.1</v>
      </c>
      <c r="J111" s="49">
        <f t="shared" si="21"/>
        <v>-133564.90000000002</v>
      </c>
      <c r="K111" s="50">
        <f t="shared" si="12"/>
        <v>0.8390590432582239</v>
      </c>
      <c r="L111" s="49">
        <f t="shared" si="19"/>
        <v>388900.1</v>
      </c>
      <c r="M111" s="51" t="s">
        <v>233</v>
      </c>
    </row>
    <row r="112" spans="1:13" ht="90.75" customHeight="1" outlineLevel="5">
      <c r="A112" s="46" t="s">
        <v>136</v>
      </c>
      <c r="B112" s="47" t="s">
        <v>189</v>
      </c>
      <c r="C112" s="48" t="s">
        <v>136</v>
      </c>
      <c r="D112" s="7">
        <v>439101.61</v>
      </c>
      <c r="E112" s="7">
        <v>150328.67</v>
      </c>
      <c r="F112" s="7">
        <f t="shared" si="20"/>
        <v>-288772.93999999994</v>
      </c>
      <c r="G112" s="50">
        <f t="shared" si="17"/>
        <v>0.34235508724279107</v>
      </c>
      <c r="H112" s="49">
        <v>175100</v>
      </c>
      <c r="I112" s="49">
        <v>75281.97</v>
      </c>
      <c r="J112" s="49">
        <f t="shared" si="21"/>
        <v>-99818.03</v>
      </c>
      <c r="K112" s="50">
        <f t="shared" si="12"/>
        <v>0.42993700742432894</v>
      </c>
      <c r="L112" s="49">
        <f t="shared" si="19"/>
        <v>-75046.70000000001</v>
      </c>
      <c r="M112" s="51" t="s">
        <v>194</v>
      </c>
    </row>
    <row r="113" spans="1:13" ht="49.5" customHeight="1" outlineLevel="5">
      <c r="A113" s="46" t="s">
        <v>137</v>
      </c>
      <c r="B113" s="47" t="s">
        <v>138</v>
      </c>
      <c r="C113" s="48" t="s">
        <v>137</v>
      </c>
      <c r="D113" s="7">
        <v>2900883.86</v>
      </c>
      <c r="E113" s="7">
        <v>972473.43</v>
      </c>
      <c r="F113" s="7">
        <f t="shared" si="20"/>
        <v>-1928410.4299999997</v>
      </c>
      <c r="G113" s="50">
        <f t="shared" si="17"/>
        <v>0.3352334932843537</v>
      </c>
      <c r="H113" s="49">
        <v>374836</v>
      </c>
      <c r="I113" s="49">
        <v>485151.69</v>
      </c>
      <c r="J113" s="49">
        <f t="shared" si="21"/>
        <v>110315.69</v>
      </c>
      <c r="K113" s="50">
        <f t="shared" si="12"/>
        <v>1.2943038822311623</v>
      </c>
      <c r="L113" s="49">
        <f t="shared" si="19"/>
        <v>-487321.74000000005</v>
      </c>
      <c r="M113" s="51" t="s">
        <v>229</v>
      </c>
    </row>
    <row r="114" spans="1:13" ht="45" customHeight="1" outlineLevel="5">
      <c r="A114" s="46" t="s">
        <v>139</v>
      </c>
      <c r="B114" s="47" t="s">
        <v>187</v>
      </c>
      <c r="C114" s="48" t="s">
        <v>139</v>
      </c>
      <c r="D114" s="7"/>
      <c r="E114" s="7">
        <v>211130</v>
      </c>
      <c r="F114" s="7">
        <f t="shared" si="20"/>
        <v>211130</v>
      </c>
      <c r="G114" s="50" t="e">
        <f t="shared" si="17"/>
        <v>#DIV/0!</v>
      </c>
      <c r="H114" s="49">
        <v>0</v>
      </c>
      <c r="I114" s="49">
        <v>0</v>
      </c>
      <c r="J114" s="49">
        <f t="shared" si="21"/>
        <v>0</v>
      </c>
      <c r="K114" s="50" t="e">
        <f t="shared" si="12"/>
        <v>#DIV/0!</v>
      </c>
      <c r="L114" s="49">
        <f t="shared" si="19"/>
        <v>-211130</v>
      </c>
      <c r="M114" s="51" t="s">
        <v>205</v>
      </c>
    </row>
    <row r="115" spans="1:13" ht="162.75" customHeight="1" outlineLevel="5" thickBot="1">
      <c r="A115" s="46" t="s">
        <v>140</v>
      </c>
      <c r="B115" s="23" t="s">
        <v>188</v>
      </c>
      <c r="C115" s="24" t="s">
        <v>140</v>
      </c>
      <c r="D115" s="27">
        <v>2400959.78</v>
      </c>
      <c r="E115" s="27">
        <v>622789.5</v>
      </c>
      <c r="F115" s="7">
        <f t="shared" si="20"/>
        <v>-1778170.2799999998</v>
      </c>
      <c r="G115" s="50">
        <f t="shared" si="17"/>
        <v>0.25939189202078183</v>
      </c>
      <c r="H115" s="25">
        <v>1700000</v>
      </c>
      <c r="I115" s="49">
        <v>1878719.22</v>
      </c>
      <c r="J115" s="49">
        <f t="shared" si="21"/>
        <v>178719.21999999997</v>
      </c>
      <c r="K115" s="26">
        <f t="shared" si="12"/>
        <v>1.1051289529411765</v>
      </c>
      <c r="L115" s="49">
        <f t="shared" si="19"/>
        <v>1255929.72</v>
      </c>
      <c r="M115" s="57" t="s">
        <v>234</v>
      </c>
    </row>
    <row r="116" spans="1:13" s="4" customFormat="1" ht="31.5" customHeight="1" thickBot="1">
      <c r="A116" s="36" t="s">
        <v>141</v>
      </c>
      <c r="B116" s="18" t="s">
        <v>142</v>
      </c>
      <c r="C116" s="19" t="s">
        <v>141</v>
      </c>
      <c r="D116" s="33">
        <f>D117+D121+D122+D124+D123</f>
        <v>994549888.2</v>
      </c>
      <c r="E116" s="33">
        <f>E117+E121+E122+E124+E123</f>
        <v>456249309.0799999</v>
      </c>
      <c r="F116" s="33">
        <f t="shared" si="20"/>
        <v>-538300579.1200001</v>
      </c>
      <c r="G116" s="21">
        <f t="shared" si="17"/>
        <v>0.4587495453905777</v>
      </c>
      <c r="H116" s="20">
        <f>H117+H121+H122+H124+H123</f>
        <v>874827865.84</v>
      </c>
      <c r="I116" s="20">
        <f>I117+I121+I122+I124+I123</f>
        <v>427115606.02</v>
      </c>
      <c r="J116" s="20">
        <f>J117+J121+J122+J124</f>
        <v>-447112362.82000005</v>
      </c>
      <c r="K116" s="21">
        <f t="shared" si="12"/>
        <v>0.4882281677320467</v>
      </c>
      <c r="L116" s="20">
        <f t="shared" si="19"/>
        <v>-29133703.059999943</v>
      </c>
      <c r="M116" s="34"/>
    </row>
    <row r="117" spans="1:13" ht="86.25" customHeight="1" outlineLevel="2">
      <c r="A117" s="46" t="s">
        <v>146</v>
      </c>
      <c r="B117" s="28" t="s">
        <v>159</v>
      </c>
      <c r="C117" s="29" t="s">
        <v>146</v>
      </c>
      <c r="D117" s="32">
        <v>340135474</v>
      </c>
      <c r="E117" s="32">
        <v>179709220</v>
      </c>
      <c r="F117" s="32">
        <f t="shared" si="20"/>
        <v>-160426254</v>
      </c>
      <c r="G117" s="31">
        <f t="shared" si="17"/>
        <v>0.5283460083907625</v>
      </c>
      <c r="H117" s="30">
        <v>323266160</v>
      </c>
      <c r="I117" s="30">
        <v>161798314</v>
      </c>
      <c r="J117" s="25">
        <f aca="true" t="shared" si="22" ref="J117:J123">I117-H117</f>
        <v>-161467846</v>
      </c>
      <c r="K117" s="31">
        <f t="shared" si="12"/>
        <v>0.5005111391801728</v>
      </c>
      <c r="L117" s="30">
        <f t="shared" si="19"/>
        <v>-17910906</v>
      </c>
      <c r="M117" s="58" t="s">
        <v>201</v>
      </c>
    </row>
    <row r="118" spans="1:13" ht="25.5" hidden="1" outlineLevel="3">
      <c r="A118" s="46" t="s">
        <v>147</v>
      </c>
      <c r="B118" s="47" t="s">
        <v>143</v>
      </c>
      <c r="C118" s="48" t="s">
        <v>147</v>
      </c>
      <c r="D118" s="7"/>
      <c r="E118" s="32"/>
      <c r="F118" s="32">
        <f t="shared" si="20"/>
        <v>0</v>
      </c>
      <c r="G118" s="31" t="e">
        <f t="shared" si="17"/>
        <v>#DIV/0!</v>
      </c>
      <c r="H118" s="49"/>
      <c r="I118" s="49"/>
      <c r="J118" s="25">
        <f t="shared" si="22"/>
        <v>0</v>
      </c>
      <c r="K118" s="31" t="e">
        <f t="shared" si="12"/>
        <v>#DIV/0!</v>
      </c>
      <c r="L118" s="30">
        <f t="shared" si="19"/>
        <v>0</v>
      </c>
      <c r="M118" s="52"/>
    </row>
    <row r="119" spans="1:13" ht="38.25" hidden="1" outlineLevel="4">
      <c r="A119" s="46" t="s">
        <v>148</v>
      </c>
      <c r="B119" s="47" t="s">
        <v>144</v>
      </c>
      <c r="C119" s="48" t="s">
        <v>148</v>
      </c>
      <c r="D119" s="7"/>
      <c r="E119" s="32"/>
      <c r="F119" s="32">
        <f t="shared" si="20"/>
        <v>0</v>
      </c>
      <c r="G119" s="31" t="e">
        <f t="shared" si="17"/>
        <v>#DIV/0!</v>
      </c>
      <c r="H119" s="49"/>
      <c r="I119" s="49"/>
      <c r="J119" s="25">
        <f t="shared" si="22"/>
        <v>0</v>
      </c>
      <c r="K119" s="31" t="e">
        <f t="shared" si="12"/>
        <v>#DIV/0!</v>
      </c>
      <c r="L119" s="30">
        <f t="shared" si="19"/>
        <v>0</v>
      </c>
      <c r="M119" s="52"/>
    </row>
    <row r="120" spans="1:13" ht="38.25" hidden="1" outlineLevel="5">
      <c r="A120" s="46" t="s">
        <v>148</v>
      </c>
      <c r="B120" s="47" t="s">
        <v>145</v>
      </c>
      <c r="C120" s="48" t="s">
        <v>148</v>
      </c>
      <c r="D120" s="7"/>
      <c r="E120" s="32"/>
      <c r="F120" s="32">
        <f t="shared" si="20"/>
        <v>0</v>
      </c>
      <c r="G120" s="31" t="e">
        <f t="shared" si="17"/>
        <v>#DIV/0!</v>
      </c>
      <c r="H120" s="49"/>
      <c r="I120" s="49"/>
      <c r="J120" s="25">
        <f t="shared" si="22"/>
        <v>0</v>
      </c>
      <c r="K120" s="31" t="e">
        <f t="shared" si="12"/>
        <v>#DIV/0!</v>
      </c>
      <c r="L120" s="30">
        <f t="shared" si="19"/>
        <v>0</v>
      </c>
      <c r="M120" s="52"/>
    </row>
    <row r="121" spans="1:13" ht="40.5" customHeight="1" outlineLevel="2" collapsed="1">
      <c r="A121" s="46" t="s">
        <v>149</v>
      </c>
      <c r="B121" s="47" t="s">
        <v>158</v>
      </c>
      <c r="C121" s="48" t="s">
        <v>184</v>
      </c>
      <c r="D121" s="7">
        <f>128779285.01+31675749+45634189.97</f>
        <v>206089223.98</v>
      </c>
      <c r="E121" s="32">
        <f>2120663.76+16041512.49</f>
        <v>18162176.25</v>
      </c>
      <c r="F121" s="32">
        <f t="shared" si="20"/>
        <v>-187927047.73</v>
      </c>
      <c r="G121" s="31">
        <f t="shared" si="17"/>
        <v>0.08812773370315838</v>
      </c>
      <c r="H121" s="49">
        <f>22228675.29+32806018+47171809.05</f>
        <v>102206502.34</v>
      </c>
      <c r="I121" s="7">
        <f>3054900.62+19287685.18</f>
        <v>22342585.8</v>
      </c>
      <c r="J121" s="25">
        <f t="shared" si="22"/>
        <v>-79863916.54</v>
      </c>
      <c r="K121" s="31">
        <f t="shared" si="12"/>
        <v>0.21860239112454105</v>
      </c>
      <c r="L121" s="30">
        <f t="shared" si="19"/>
        <v>4180409.5500000007</v>
      </c>
      <c r="M121" s="51"/>
    </row>
    <row r="122" spans="1:13" ht="22.5" customHeight="1" outlineLevel="5">
      <c r="A122" s="46" t="s">
        <v>150</v>
      </c>
      <c r="B122" s="47" t="s">
        <v>160</v>
      </c>
      <c r="C122" s="48" t="s">
        <v>183</v>
      </c>
      <c r="D122" s="7">
        <f>10181856.02+842769.13+411089457.66</f>
        <v>422114082.81</v>
      </c>
      <c r="E122" s="32">
        <f>5289647.03+123901+226707183</f>
        <v>232120731.03</v>
      </c>
      <c r="F122" s="32">
        <f t="shared" si="20"/>
        <v>-189993351.78</v>
      </c>
      <c r="G122" s="31">
        <f t="shared" si="17"/>
        <v>0.5499004664444732</v>
      </c>
      <c r="H122" s="49">
        <f>8618481.24+4309958+435469793.5</f>
        <v>448398232.74</v>
      </c>
      <c r="I122" s="49">
        <f>4698043.46+237919589</f>
        <v>242617632.46</v>
      </c>
      <c r="J122" s="25">
        <f t="shared" si="22"/>
        <v>-205780600.28</v>
      </c>
      <c r="K122" s="31">
        <f t="shared" si="12"/>
        <v>0.5410762459464906</v>
      </c>
      <c r="L122" s="30">
        <f t="shared" si="19"/>
        <v>10496901.430000007</v>
      </c>
      <c r="M122" s="52"/>
    </row>
    <row r="123" spans="1:13" ht="39.75" customHeight="1" outlineLevel="5">
      <c r="A123" s="46"/>
      <c r="B123" s="47" t="s">
        <v>228</v>
      </c>
      <c r="C123" s="48"/>
      <c r="D123" s="7">
        <v>26446638.71</v>
      </c>
      <c r="E123" s="32">
        <v>26446638.71</v>
      </c>
      <c r="F123" s="32">
        <f t="shared" si="20"/>
        <v>0</v>
      </c>
      <c r="G123" s="31">
        <f t="shared" si="17"/>
        <v>1</v>
      </c>
      <c r="H123" s="49">
        <v>1999657</v>
      </c>
      <c r="I123" s="49">
        <v>1399760</v>
      </c>
      <c r="J123" s="25">
        <f t="shared" si="22"/>
        <v>-599897</v>
      </c>
      <c r="K123" s="31">
        <f t="shared" si="12"/>
        <v>0.7000000500085765</v>
      </c>
      <c r="L123" s="30">
        <f t="shared" si="19"/>
        <v>-25046878.71</v>
      </c>
      <c r="M123" s="52" t="s">
        <v>230</v>
      </c>
    </row>
    <row r="124" spans="1:13" ht="30.75" customHeight="1" outlineLevel="1">
      <c r="A124" s="46" t="s">
        <v>151</v>
      </c>
      <c r="B124" s="47" t="s">
        <v>161</v>
      </c>
      <c r="C124" s="48" t="s">
        <v>151</v>
      </c>
      <c r="D124" s="27">
        <v>-235531.3</v>
      </c>
      <c r="E124" s="71">
        <v>-189456.91</v>
      </c>
      <c r="F124" s="32">
        <f t="shared" si="20"/>
        <v>46074.389999999985</v>
      </c>
      <c r="G124" s="31">
        <f t="shared" si="17"/>
        <v>0.8043810313109129</v>
      </c>
      <c r="H124" s="49">
        <v>-1042686.24</v>
      </c>
      <c r="I124" s="25">
        <v>-1042686.24</v>
      </c>
      <c r="J124" s="25">
        <f>I124-H124</f>
        <v>0</v>
      </c>
      <c r="K124" s="50">
        <f>I124/H124</f>
        <v>1</v>
      </c>
      <c r="L124" s="30">
        <f t="shared" si="19"/>
        <v>-853229.33</v>
      </c>
      <c r="M124" s="52"/>
    </row>
    <row r="125" spans="1:13" s="8" customFormat="1" ht="23.25" customHeight="1">
      <c r="A125" s="97" t="s">
        <v>152</v>
      </c>
      <c r="B125" s="98"/>
      <c r="C125" s="99"/>
      <c r="D125" s="72">
        <f>D116+D10</f>
        <v>1356549813.94</v>
      </c>
      <c r="E125" s="72">
        <f>E116+E10</f>
        <v>612834298.3299999</v>
      </c>
      <c r="F125" s="72">
        <f>E125-D125</f>
        <v>-743715515.6100001</v>
      </c>
      <c r="G125" s="68">
        <f>E125/D125</f>
        <v>0.45175952407532116</v>
      </c>
      <c r="H125" s="79">
        <f>H116+H10</f>
        <v>1250754398.71</v>
      </c>
      <c r="I125" s="82">
        <f>I116+I10</f>
        <v>593835790.11</v>
      </c>
      <c r="J125" s="82">
        <f>J116+J10</f>
        <v>-656318711.6</v>
      </c>
      <c r="K125" s="68">
        <f>I125/H125</f>
        <v>0.4747820920897571</v>
      </c>
      <c r="L125" s="10">
        <f>I125-E125</f>
        <v>-18998508.21999991</v>
      </c>
      <c r="M125" s="59"/>
    </row>
    <row r="126" spans="1:13" s="11" customFormat="1" ht="24.75" customHeight="1" hidden="1">
      <c r="A126" s="60"/>
      <c r="B126" s="12" t="s">
        <v>180</v>
      </c>
      <c r="C126" s="13"/>
      <c r="D126" s="66">
        <v>86509.15</v>
      </c>
      <c r="E126" s="66">
        <v>-20000</v>
      </c>
      <c r="F126" s="73"/>
      <c r="G126" s="69"/>
      <c r="H126" s="80"/>
      <c r="I126" s="83">
        <v>-101639.15</v>
      </c>
      <c r="J126" s="83"/>
      <c r="K126" s="69" t="e">
        <f>I126/H126</f>
        <v>#DIV/0!</v>
      </c>
      <c r="L126" s="14"/>
      <c r="M126" s="61"/>
    </row>
    <row r="127" spans="1:13" s="8" customFormat="1" ht="26.25" customHeight="1" hidden="1" thickBot="1">
      <c r="A127" s="62"/>
      <c r="B127" s="63"/>
      <c r="C127" s="63"/>
      <c r="D127" s="67">
        <f>D125+D126</f>
        <v>1356636323.0900002</v>
      </c>
      <c r="E127" s="67">
        <f>E125+E126</f>
        <v>612814298.3299999</v>
      </c>
      <c r="F127" s="64">
        <f>E127-D127</f>
        <v>-743822024.7600002</v>
      </c>
      <c r="G127" s="70">
        <f>E127/D127</f>
        <v>0.4517159742075883</v>
      </c>
      <c r="H127" s="81">
        <f>H125++H126</f>
        <v>1250754398.71</v>
      </c>
      <c r="I127" s="15">
        <f>I125++I126</f>
        <v>593734150.96</v>
      </c>
      <c r="J127" s="15">
        <f>J125++J126</f>
        <v>-656318711.6</v>
      </c>
      <c r="K127" s="70">
        <f>I127/H127</f>
        <v>0.4747008298130825</v>
      </c>
      <c r="L127" s="64">
        <f>I127-E127</f>
        <v>-19080147.369999886</v>
      </c>
      <c r="M127" s="65"/>
    </row>
  </sheetData>
  <sheetProtection/>
  <mergeCells count="22">
    <mergeCell ref="M7:M9"/>
    <mergeCell ref="I8:I9"/>
    <mergeCell ref="J8:J9"/>
    <mergeCell ref="K8:K9"/>
    <mergeCell ref="A1:C1"/>
    <mergeCell ref="A2:C2"/>
    <mergeCell ref="A3:C3"/>
    <mergeCell ref="A4:M4"/>
    <mergeCell ref="A5:C5"/>
    <mergeCell ref="A6:M6"/>
    <mergeCell ref="H8:H9"/>
    <mergeCell ref="B7:B9"/>
    <mergeCell ref="C7:C9"/>
    <mergeCell ref="D7:G7"/>
    <mergeCell ref="H7:K7"/>
    <mergeCell ref="L7:L9"/>
    <mergeCell ref="A125:C125"/>
    <mergeCell ref="A8:A9"/>
    <mergeCell ref="D8:D9"/>
    <mergeCell ref="E8:E9"/>
    <mergeCell ref="F8:F9"/>
    <mergeCell ref="G8:G9"/>
  </mergeCells>
  <printOptions/>
  <pageMargins left="0" right="0" top="0.1968503937007874" bottom="0" header="0.3937007874015748" footer="0.3937007874015748"/>
  <pageSetup blackAndWhite="1" errors="blank" fitToHeight="0" fitToWidth="1" horizontalDpi="600" verticalDpi="600" orientation="landscape" paperSize="9" scale="64" r:id="rId1"/>
  <rowBreaks count="2" manualBreakCount="2">
    <brk id="64" min="1" max="12" man="1"/>
    <brk id="106" min="1" max="12" man="1"/>
  </rowBreaks>
</worksheet>
</file>

<file path=xl/worksheets/sheet3.xml><?xml version="1.0" encoding="utf-8"?>
<worksheet xmlns="http://schemas.openxmlformats.org/spreadsheetml/2006/main" xmlns:r="http://schemas.openxmlformats.org/officeDocument/2006/relationships">
  <sheetPr>
    <pageSetUpPr fitToPage="1"/>
  </sheetPr>
  <dimension ref="A1:M128"/>
  <sheetViews>
    <sheetView showGridLines="0" showZeros="0" view="pageBreakPreview" zoomScale="83" zoomScaleNormal="75" zoomScaleSheetLayoutView="83" zoomScalePageLayoutView="0" workbookViewId="0" topLeftCell="B1">
      <pane ySplit="9" topLeftCell="A121" activePane="bottomLeft" state="frozen"/>
      <selection pane="topLeft" activeCell="A1" sqref="A1"/>
      <selection pane="bottomLeft" activeCell="B127" sqref="A127:IV128"/>
    </sheetView>
  </sheetViews>
  <sheetFormatPr defaultColWidth="9.140625" defaultRowHeight="15" outlineLevelRow="5"/>
  <cols>
    <col min="1" max="1" width="9.140625" style="1" hidden="1" customWidth="1"/>
    <col min="2" max="2" width="35.7109375" style="9" customWidth="1"/>
    <col min="3" max="3" width="21.7109375" style="1" hidden="1" customWidth="1"/>
    <col min="4" max="4" width="20.57421875" style="1" customWidth="1"/>
    <col min="5" max="5" width="19.421875" style="1" customWidth="1"/>
    <col min="6" max="6" width="20.57421875" style="1" customWidth="1"/>
    <col min="7" max="7" width="10.28125" style="1" customWidth="1"/>
    <col min="8" max="8" width="17.57421875" style="1" customWidth="1"/>
    <col min="9" max="9" width="17.8515625" style="1" customWidth="1"/>
    <col min="10" max="10" width="18.140625" style="1" customWidth="1"/>
    <col min="11" max="11" width="11.140625" style="1" customWidth="1"/>
    <col min="12" max="12" width="16.57421875" style="1" customWidth="1"/>
    <col min="13" max="13" width="36.28125" style="9" customWidth="1"/>
    <col min="14" max="16384" width="9.140625" style="1" customWidth="1"/>
  </cols>
  <sheetData>
    <row r="1" spans="1:3" ht="13.5" customHeight="1">
      <c r="A1" s="120" t="s">
        <v>0</v>
      </c>
      <c r="B1" s="121"/>
      <c r="C1" s="121"/>
    </row>
    <row r="2" spans="1:3" ht="15" hidden="1">
      <c r="A2" s="120"/>
      <c r="B2" s="121"/>
      <c r="C2" s="121"/>
    </row>
    <row r="3" spans="1:3" ht="15">
      <c r="A3" s="120"/>
      <c r="B3" s="121"/>
      <c r="C3" s="121"/>
    </row>
    <row r="4" spans="1:13" ht="15" customHeight="1">
      <c r="A4" s="122" t="s">
        <v>240</v>
      </c>
      <c r="B4" s="122"/>
      <c r="C4" s="122"/>
      <c r="D4" s="122"/>
      <c r="E4" s="122"/>
      <c r="F4" s="122"/>
      <c r="G4" s="122"/>
      <c r="H4" s="122"/>
      <c r="I4" s="122"/>
      <c r="J4" s="122"/>
      <c r="K4" s="122"/>
      <c r="L4" s="122"/>
      <c r="M4" s="122"/>
    </row>
    <row r="5" spans="1:3" ht="0.75" customHeight="1">
      <c r="A5" s="123"/>
      <c r="B5" s="124"/>
      <c r="C5" s="124"/>
    </row>
    <row r="6" spans="1:13" ht="12.75" customHeight="1" thickBot="1">
      <c r="A6" s="125" t="s">
        <v>1</v>
      </c>
      <c r="B6" s="125"/>
      <c r="C6" s="125"/>
      <c r="D6" s="125"/>
      <c r="E6" s="125"/>
      <c r="F6" s="125"/>
      <c r="G6" s="125"/>
      <c r="H6" s="125"/>
      <c r="I6" s="125"/>
      <c r="J6" s="125"/>
      <c r="K6" s="125"/>
      <c r="L6" s="125"/>
      <c r="M6" s="125"/>
    </row>
    <row r="7" spans="1:13" s="2" customFormat="1" ht="24" customHeight="1">
      <c r="A7" s="35"/>
      <c r="B7" s="108" t="s">
        <v>3</v>
      </c>
      <c r="C7" s="110" t="s">
        <v>4</v>
      </c>
      <c r="D7" s="113">
        <v>2018</v>
      </c>
      <c r="E7" s="113"/>
      <c r="F7" s="113"/>
      <c r="G7" s="114"/>
      <c r="H7" s="115">
        <v>2019</v>
      </c>
      <c r="I7" s="113"/>
      <c r="J7" s="113"/>
      <c r="K7" s="114"/>
      <c r="L7" s="116" t="s">
        <v>236</v>
      </c>
      <c r="M7" s="118" t="s">
        <v>154</v>
      </c>
    </row>
    <row r="8" spans="1:13" s="2" customFormat="1" ht="24" customHeight="1">
      <c r="A8" s="100" t="s">
        <v>2</v>
      </c>
      <c r="B8" s="109"/>
      <c r="C8" s="111"/>
      <c r="D8" s="102" t="s">
        <v>198</v>
      </c>
      <c r="E8" s="104" t="s">
        <v>241</v>
      </c>
      <c r="F8" s="104" t="s">
        <v>196</v>
      </c>
      <c r="G8" s="106" t="s">
        <v>195</v>
      </c>
      <c r="H8" s="102" t="s">
        <v>197</v>
      </c>
      <c r="I8" s="102" t="s">
        <v>241</v>
      </c>
      <c r="J8" s="104" t="s">
        <v>196</v>
      </c>
      <c r="K8" s="102" t="s">
        <v>182</v>
      </c>
      <c r="L8" s="117"/>
      <c r="M8" s="119"/>
    </row>
    <row r="9" spans="1:13" s="2" customFormat="1" ht="46.5" customHeight="1" thickBot="1">
      <c r="A9" s="101"/>
      <c r="B9" s="109"/>
      <c r="C9" s="112"/>
      <c r="D9" s="103"/>
      <c r="E9" s="105"/>
      <c r="F9" s="105"/>
      <c r="G9" s="107"/>
      <c r="H9" s="103"/>
      <c r="I9" s="103"/>
      <c r="J9" s="105"/>
      <c r="K9" s="103"/>
      <c r="L9" s="117"/>
      <c r="M9" s="119"/>
    </row>
    <row r="10" spans="1:13" s="4" customFormat="1" ht="33" customHeight="1" thickBot="1">
      <c r="A10" s="36" t="s">
        <v>5</v>
      </c>
      <c r="B10" s="18" t="s">
        <v>6</v>
      </c>
      <c r="C10" s="19" t="s">
        <v>5</v>
      </c>
      <c r="D10" s="20">
        <f>D11+D77</f>
        <v>361999925.74</v>
      </c>
      <c r="E10" s="20">
        <f>E11+E77</f>
        <v>238789619.51</v>
      </c>
      <c r="F10" s="20">
        <f>E10-D10</f>
        <v>-123210306.23000002</v>
      </c>
      <c r="G10" s="21">
        <f>E10/D10</f>
        <v>0.6596399682178564</v>
      </c>
      <c r="H10" s="20">
        <f>H11+H77</f>
        <v>375586234.13</v>
      </c>
      <c r="I10" s="20">
        <f>I11+I77</f>
        <v>253923367.84000003</v>
      </c>
      <c r="J10" s="20">
        <f>I10-H10</f>
        <v>-121662866.28999996</v>
      </c>
      <c r="K10" s="21">
        <f>I10/H10</f>
        <v>0.6760720834941748</v>
      </c>
      <c r="L10" s="20">
        <f>I10-E10</f>
        <v>15133748.330000043</v>
      </c>
      <c r="M10" s="22"/>
    </row>
    <row r="11" spans="1:13" s="4" customFormat="1" ht="33" customHeight="1">
      <c r="A11" s="37"/>
      <c r="B11" s="16" t="s">
        <v>185</v>
      </c>
      <c r="C11" s="3"/>
      <c r="D11" s="17">
        <f>D12+D37+D38+D59+D63+D73</f>
        <v>304212770.7</v>
      </c>
      <c r="E11" s="17">
        <f>E12+E37+E38+E59+E63+E73</f>
        <v>198822134.41</v>
      </c>
      <c r="F11" s="17">
        <f>E11-D11</f>
        <v>-105390636.28999999</v>
      </c>
      <c r="G11" s="76">
        <f>E11/D11</f>
        <v>0.6535627480480392</v>
      </c>
      <c r="H11" s="17">
        <f>H12+H37+H38+H59+H63+H73</f>
        <v>307062610.27</v>
      </c>
      <c r="I11" s="17">
        <f>I12+I37+I38+I59+I63+I73</f>
        <v>204126574.66000003</v>
      </c>
      <c r="J11" s="85">
        <f>I11-H11</f>
        <v>-102936035.60999995</v>
      </c>
      <c r="K11" s="86">
        <f>I11/H11</f>
        <v>0.6647718342539707</v>
      </c>
      <c r="L11" s="17">
        <f>I11-E11</f>
        <v>5304440.25000003</v>
      </c>
      <c r="M11" s="38"/>
    </row>
    <row r="12" spans="1:13" s="6" customFormat="1" ht="79.5" customHeight="1" outlineLevel="2">
      <c r="A12" s="39" t="s">
        <v>7</v>
      </c>
      <c r="B12" s="40" t="s">
        <v>162</v>
      </c>
      <c r="C12" s="41" t="s">
        <v>7</v>
      </c>
      <c r="D12" s="5">
        <v>147175808.92</v>
      </c>
      <c r="E12" s="74">
        <v>101979129.97</v>
      </c>
      <c r="F12" s="74">
        <f>E12-D12</f>
        <v>-45196678.94999999</v>
      </c>
      <c r="G12" s="78">
        <f>E12/D12</f>
        <v>0.6929068759216575</v>
      </c>
      <c r="H12" s="42">
        <v>150200000</v>
      </c>
      <c r="I12" s="42">
        <v>105920634.12</v>
      </c>
      <c r="J12" s="84">
        <f>I12-H12</f>
        <v>-44279365.879999995</v>
      </c>
      <c r="K12" s="77">
        <f aca="true" t="shared" si="0" ref="K12:K75">I12/H12</f>
        <v>0.7051972977363515</v>
      </c>
      <c r="L12" s="75">
        <f>I12-E12</f>
        <v>3941504.150000006</v>
      </c>
      <c r="M12" s="89" t="s">
        <v>239</v>
      </c>
    </row>
    <row r="13" spans="1:13" s="6" customFormat="1" ht="15" hidden="1" outlineLevel="3">
      <c r="A13" s="39" t="s">
        <v>8</v>
      </c>
      <c r="B13" s="40" t="s">
        <v>9</v>
      </c>
      <c r="C13" s="41" t="s">
        <v>8</v>
      </c>
      <c r="D13" s="5"/>
      <c r="E13" s="5"/>
      <c r="F13" s="74">
        <f aca="true" t="shared" si="1" ref="F13:F38">E13-D13</f>
        <v>0</v>
      </c>
      <c r="G13" s="78" t="e">
        <f aca="true" t="shared" si="2" ref="G13:G38">E13/D13</f>
        <v>#DIV/0!</v>
      </c>
      <c r="H13" s="42">
        <v>148555700</v>
      </c>
      <c r="I13" s="42"/>
      <c r="J13" s="42"/>
      <c r="K13" s="43">
        <f t="shared" si="0"/>
        <v>0</v>
      </c>
      <c r="L13" s="75">
        <f aca="true" t="shared" si="3" ref="L13:L38">I13-E13</f>
        <v>0</v>
      </c>
      <c r="M13" s="45"/>
    </row>
    <row r="14" spans="1:13" s="6" customFormat="1" ht="114.75" hidden="1" outlineLevel="4">
      <c r="A14" s="39" t="s">
        <v>10</v>
      </c>
      <c r="B14" s="40" t="s">
        <v>11</v>
      </c>
      <c r="C14" s="41" t="s">
        <v>10</v>
      </c>
      <c r="D14" s="5"/>
      <c r="E14" s="5"/>
      <c r="F14" s="74">
        <f t="shared" si="1"/>
        <v>0</v>
      </c>
      <c r="G14" s="78" t="e">
        <f t="shared" si="2"/>
        <v>#DIV/0!</v>
      </c>
      <c r="H14" s="42">
        <v>148555700</v>
      </c>
      <c r="I14" s="42"/>
      <c r="J14" s="42"/>
      <c r="K14" s="43">
        <f t="shared" si="0"/>
        <v>0</v>
      </c>
      <c r="L14" s="75">
        <f t="shared" si="3"/>
        <v>0</v>
      </c>
      <c r="M14" s="45"/>
    </row>
    <row r="15" spans="1:13" s="6" customFormat="1" ht="114.75" hidden="1" outlineLevel="5">
      <c r="A15" s="39" t="s">
        <v>10</v>
      </c>
      <c r="B15" s="40" t="s">
        <v>12</v>
      </c>
      <c r="C15" s="41" t="s">
        <v>10</v>
      </c>
      <c r="D15" s="5"/>
      <c r="E15" s="5"/>
      <c r="F15" s="74">
        <f t="shared" si="1"/>
        <v>0</v>
      </c>
      <c r="G15" s="78" t="e">
        <f t="shared" si="2"/>
        <v>#DIV/0!</v>
      </c>
      <c r="H15" s="42">
        <v>148555700</v>
      </c>
      <c r="I15" s="42"/>
      <c r="J15" s="42"/>
      <c r="K15" s="43">
        <f t="shared" si="0"/>
        <v>0</v>
      </c>
      <c r="L15" s="75">
        <f t="shared" si="3"/>
        <v>0</v>
      </c>
      <c r="M15" s="45"/>
    </row>
    <row r="16" spans="1:13" s="6" customFormat="1" ht="127.5" hidden="1" outlineLevel="5">
      <c r="A16" s="39" t="s">
        <v>13</v>
      </c>
      <c r="B16" s="40" t="s">
        <v>14</v>
      </c>
      <c r="C16" s="41" t="s">
        <v>13</v>
      </c>
      <c r="D16" s="5"/>
      <c r="E16" s="5"/>
      <c r="F16" s="74">
        <f t="shared" si="1"/>
        <v>0</v>
      </c>
      <c r="G16" s="78" t="e">
        <f t="shared" si="2"/>
        <v>#DIV/0!</v>
      </c>
      <c r="H16" s="42">
        <v>0</v>
      </c>
      <c r="I16" s="42"/>
      <c r="J16" s="42"/>
      <c r="K16" s="43" t="e">
        <f t="shared" si="0"/>
        <v>#DIV/0!</v>
      </c>
      <c r="L16" s="75">
        <f t="shared" si="3"/>
        <v>0</v>
      </c>
      <c r="M16" s="45"/>
    </row>
    <row r="17" spans="1:13" s="6" customFormat="1" ht="114.75" hidden="1" outlineLevel="5">
      <c r="A17" s="39" t="s">
        <v>15</v>
      </c>
      <c r="B17" s="40" t="s">
        <v>12</v>
      </c>
      <c r="C17" s="41" t="s">
        <v>15</v>
      </c>
      <c r="D17" s="5"/>
      <c r="E17" s="5"/>
      <c r="F17" s="74">
        <f t="shared" si="1"/>
        <v>0</v>
      </c>
      <c r="G17" s="78" t="e">
        <f t="shared" si="2"/>
        <v>#DIV/0!</v>
      </c>
      <c r="H17" s="42">
        <v>0</v>
      </c>
      <c r="I17" s="42"/>
      <c r="J17" s="42"/>
      <c r="K17" s="43" t="e">
        <f t="shared" si="0"/>
        <v>#DIV/0!</v>
      </c>
      <c r="L17" s="75">
        <f t="shared" si="3"/>
        <v>0</v>
      </c>
      <c r="M17" s="45"/>
    </row>
    <row r="18" spans="1:13" s="6" customFormat="1" ht="114.75" hidden="1" outlineLevel="5">
      <c r="A18" s="39" t="s">
        <v>16</v>
      </c>
      <c r="B18" s="40" t="s">
        <v>12</v>
      </c>
      <c r="C18" s="41" t="s">
        <v>16</v>
      </c>
      <c r="D18" s="5"/>
      <c r="E18" s="5"/>
      <c r="F18" s="74">
        <f t="shared" si="1"/>
        <v>0</v>
      </c>
      <c r="G18" s="78" t="e">
        <f t="shared" si="2"/>
        <v>#DIV/0!</v>
      </c>
      <c r="H18" s="42">
        <v>0</v>
      </c>
      <c r="I18" s="42"/>
      <c r="J18" s="42"/>
      <c r="K18" s="43" t="e">
        <f t="shared" si="0"/>
        <v>#DIV/0!</v>
      </c>
      <c r="L18" s="75">
        <f t="shared" si="3"/>
        <v>0</v>
      </c>
      <c r="M18" s="45"/>
    </row>
    <row r="19" spans="1:13" s="6" customFormat="1" ht="127.5" hidden="1" outlineLevel="5">
      <c r="A19" s="39" t="s">
        <v>17</v>
      </c>
      <c r="B19" s="40" t="s">
        <v>14</v>
      </c>
      <c r="C19" s="41" t="s">
        <v>17</v>
      </c>
      <c r="D19" s="5"/>
      <c r="E19" s="5"/>
      <c r="F19" s="74">
        <f t="shared" si="1"/>
        <v>0</v>
      </c>
      <c r="G19" s="78" t="e">
        <f t="shared" si="2"/>
        <v>#DIV/0!</v>
      </c>
      <c r="H19" s="42">
        <v>0</v>
      </c>
      <c r="I19" s="42"/>
      <c r="J19" s="42"/>
      <c r="K19" s="43" t="e">
        <f t="shared" si="0"/>
        <v>#DIV/0!</v>
      </c>
      <c r="L19" s="75">
        <f t="shared" si="3"/>
        <v>0</v>
      </c>
      <c r="M19" s="45"/>
    </row>
    <row r="20" spans="1:13" s="6" customFormat="1" ht="15" hidden="1" outlineLevel="3">
      <c r="A20" s="39" t="s">
        <v>18</v>
      </c>
      <c r="B20" s="40" t="s">
        <v>9</v>
      </c>
      <c r="C20" s="41" t="s">
        <v>18</v>
      </c>
      <c r="D20" s="5"/>
      <c r="E20" s="5"/>
      <c r="F20" s="74">
        <f t="shared" si="1"/>
        <v>0</v>
      </c>
      <c r="G20" s="78" t="e">
        <f t="shared" si="2"/>
        <v>#DIV/0!</v>
      </c>
      <c r="H20" s="42">
        <v>750300</v>
      </c>
      <c r="I20" s="42"/>
      <c r="J20" s="42"/>
      <c r="K20" s="43">
        <f t="shared" si="0"/>
        <v>0</v>
      </c>
      <c r="L20" s="75">
        <f t="shared" si="3"/>
        <v>0</v>
      </c>
      <c r="M20" s="45"/>
    </row>
    <row r="21" spans="1:13" s="6" customFormat="1" ht="178.5" hidden="1" outlineLevel="4">
      <c r="A21" s="39" t="s">
        <v>19</v>
      </c>
      <c r="B21" s="40" t="s">
        <v>20</v>
      </c>
      <c r="C21" s="41" t="s">
        <v>19</v>
      </c>
      <c r="D21" s="5"/>
      <c r="E21" s="5"/>
      <c r="F21" s="74">
        <f t="shared" si="1"/>
        <v>0</v>
      </c>
      <c r="G21" s="78" t="e">
        <f t="shared" si="2"/>
        <v>#DIV/0!</v>
      </c>
      <c r="H21" s="42">
        <v>750300</v>
      </c>
      <c r="I21" s="42"/>
      <c r="J21" s="42"/>
      <c r="K21" s="43">
        <f t="shared" si="0"/>
        <v>0</v>
      </c>
      <c r="L21" s="75">
        <f t="shared" si="3"/>
        <v>0</v>
      </c>
      <c r="M21" s="45"/>
    </row>
    <row r="22" spans="1:13" s="6" customFormat="1" ht="178.5" hidden="1" outlineLevel="5">
      <c r="A22" s="39" t="s">
        <v>19</v>
      </c>
      <c r="B22" s="40" t="s">
        <v>21</v>
      </c>
      <c r="C22" s="41" t="s">
        <v>19</v>
      </c>
      <c r="D22" s="5"/>
      <c r="E22" s="5"/>
      <c r="F22" s="74">
        <f t="shared" si="1"/>
        <v>0</v>
      </c>
      <c r="G22" s="78" t="e">
        <f t="shared" si="2"/>
        <v>#DIV/0!</v>
      </c>
      <c r="H22" s="42">
        <v>750300</v>
      </c>
      <c r="I22" s="42"/>
      <c r="J22" s="42"/>
      <c r="K22" s="43">
        <f t="shared" si="0"/>
        <v>0</v>
      </c>
      <c r="L22" s="75">
        <f t="shared" si="3"/>
        <v>0</v>
      </c>
      <c r="M22" s="45"/>
    </row>
    <row r="23" spans="1:13" s="6" customFormat="1" ht="178.5" hidden="1" outlineLevel="5">
      <c r="A23" s="39" t="s">
        <v>22</v>
      </c>
      <c r="B23" s="40" t="s">
        <v>21</v>
      </c>
      <c r="C23" s="41" t="s">
        <v>22</v>
      </c>
      <c r="D23" s="5"/>
      <c r="E23" s="5"/>
      <c r="F23" s="74">
        <f t="shared" si="1"/>
        <v>0</v>
      </c>
      <c r="G23" s="78" t="e">
        <f t="shared" si="2"/>
        <v>#DIV/0!</v>
      </c>
      <c r="H23" s="42">
        <v>0</v>
      </c>
      <c r="I23" s="42"/>
      <c r="J23" s="42"/>
      <c r="K23" s="43" t="e">
        <f t="shared" si="0"/>
        <v>#DIV/0!</v>
      </c>
      <c r="L23" s="75">
        <f t="shared" si="3"/>
        <v>0</v>
      </c>
      <c r="M23" s="45"/>
    </row>
    <row r="24" spans="1:13" s="6" customFormat="1" ht="15" hidden="1" outlineLevel="5">
      <c r="A24" s="39" t="s">
        <v>23</v>
      </c>
      <c r="B24" s="40">
        <v>1.82101020200121E+19</v>
      </c>
      <c r="C24" s="41" t="s">
        <v>23</v>
      </c>
      <c r="D24" s="5"/>
      <c r="E24" s="5"/>
      <c r="F24" s="74">
        <f t="shared" si="1"/>
        <v>0</v>
      </c>
      <c r="G24" s="78" t="e">
        <f t="shared" si="2"/>
        <v>#DIV/0!</v>
      </c>
      <c r="H24" s="42">
        <v>0</v>
      </c>
      <c r="I24" s="42"/>
      <c r="J24" s="42"/>
      <c r="K24" s="43" t="e">
        <f t="shared" si="0"/>
        <v>#DIV/0!</v>
      </c>
      <c r="L24" s="75">
        <f t="shared" si="3"/>
        <v>0</v>
      </c>
      <c r="M24" s="45"/>
    </row>
    <row r="25" spans="1:13" s="6" customFormat="1" ht="178.5" hidden="1" outlineLevel="5">
      <c r="A25" s="39" t="s">
        <v>24</v>
      </c>
      <c r="B25" s="40" t="s">
        <v>21</v>
      </c>
      <c r="C25" s="41" t="s">
        <v>24</v>
      </c>
      <c r="D25" s="5"/>
      <c r="E25" s="5"/>
      <c r="F25" s="74">
        <f t="shared" si="1"/>
        <v>0</v>
      </c>
      <c r="G25" s="78" t="e">
        <f t="shared" si="2"/>
        <v>#DIV/0!</v>
      </c>
      <c r="H25" s="42">
        <v>0</v>
      </c>
      <c r="I25" s="42"/>
      <c r="J25" s="42"/>
      <c r="K25" s="43" t="e">
        <f t="shared" si="0"/>
        <v>#DIV/0!</v>
      </c>
      <c r="L25" s="75">
        <f t="shared" si="3"/>
        <v>0</v>
      </c>
      <c r="M25" s="45"/>
    </row>
    <row r="26" spans="1:13" s="6" customFormat="1" ht="15" hidden="1" outlineLevel="3">
      <c r="A26" s="39" t="s">
        <v>25</v>
      </c>
      <c r="B26" s="40" t="s">
        <v>9</v>
      </c>
      <c r="C26" s="41" t="s">
        <v>25</v>
      </c>
      <c r="D26" s="5"/>
      <c r="E26" s="5"/>
      <c r="F26" s="74">
        <f t="shared" si="1"/>
        <v>0</v>
      </c>
      <c r="G26" s="78" t="e">
        <f t="shared" si="2"/>
        <v>#DIV/0!</v>
      </c>
      <c r="H26" s="42">
        <v>450200</v>
      </c>
      <c r="I26" s="42"/>
      <c r="J26" s="42"/>
      <c r="K26" s="43">
        <f t="shared" si="0"/>
        <v>0</v>
      </c>
      <c r="L26" s="75">
        <f t="shared" si="3"/>
        <v>0</v>
      </c>
      <c r="M26" s="45"/>
    </row>
    <row r="27" spans="1:13" s="6" customFormat="1" ht="76.5" hidden="1" outlineLevel="4">
      <c r="A27" s="39" t="s">
        <v>26</v>
      </c>
      <c r="B27" s="40" t="s">
        <v>27</v>
      </c>
      <c r="C27" s="41" t="s">
        <v>26</v>
      </c>
      <c r="D27" s="5"/>
      <c r="E27" s="5"/>
      <c r="F27" s="74">
        <f t="shared" si="1"/>
        <v>0</v>
      </c>
      <c r="G27" s="78" t="e">
        <f t="shared" si="2"/>
        <v>#DIV/0!</v>
      </c>
      <c r="H27" s="42">
        <v>450200</v>
      </c>
      <c r="I27" s="42"/>
      <c r="J27" s="42"/>
      <c r="K27" s="43">
        <f t="shared" si="0"/>
        <v>0</v>
      </c>
      <c r="L27" s="75">
        <f t="shared" si="3"/>
        <v>0</v>
      </c>
      <c r="M27" s="45"/>
    </row>
    <row r="28" spans="1:13" s="6" customFormat="1" ht="76.5" hidden="1" outlineLevel="5">
      <c r="A28" s="39" t="s">
        <v>26</v>
      </c>
      <c r="B28" s="40" t="s">
        <v>28</v>
      </c>
      <c r="C28" s="41" t="s">
        <v>26</v>
      </c>
      <c r="D28" s="5"/>
      <c r="E28" s="5"/>
      <c r="F28" s="74">
        <f t="shared" si="1"/>
        <v>0</v>
      </c>
      <c r="G28" s="78" t="e">
        <f t="shared" si="2"/>
        <v>#DIV/0!</v>
      </c>
      <c r="H28" s="42">
        <v>450200</v>
      </c>
      <c r="I28" s="42"/>
      <c r="J28" s="42"/>
      <c r="K28" s="43">
        <f t="shared" si="0"/>
        <v>0</v>
      </c>
      <c r="L28" s="75">
        <f t="shared" si="3"/>
        <v>0</v>
      </c>
      <c r="M28" s="45"/>
    </row>
    <row r="29" spans="1:13" s="6" customFormat="1" ht="76.5" hidden="1" outlineLevel="5">
      <c r="A29" s="39" t="s">
        <v>29</v>
      </c>
      <c r="B29" s="40" t="s">
        <v>30</v>
      </c>
      <c r="C29" s="41" t="s">
        <v>29</v>
      </c>
      <c r="D29" s="5"/>
      <c r="E29" s="5"/>
      <c r="F29" s="74">
        <f t="shared" si="1"/>
        <v>0</v>
      </c>
      <c r="G29" s="78" t="e">
        <f t="shared" si="2"/>
        <v>#DIV/0!</v>
      </c>
      <c r="H29" s="42">
        <v>0</v>
      </c>
      <c r="I29" s="42"/>
      <c r="J29" s="42"/>
      <c r="K29" s="43" t="e">
        <f t="shared" si="0"/>
        <v>#DIV/0!</v>
      </c>
      <c r="L29" s="75">
        <f t="shared" si="3"/>
        <v>0</v>
      </c>
      <c r="M29" s="45"/>
    </row>
    <row r="30" spans="1:13" s="6" customFormat="1" ht="15" hidden="1" outlineLevel="5">
      <c r="A30" s="39" t="s">
        <v>31</v>
      </c>
      <c r="B30" s="40">
        <v>1.82101020300121E+19</v>
      </c>
      <c r="C30" s="41" t="s">
        <v>31</v>
      </c>
      <c r="D30" s="5"/>
      <c r="E30" s="5"/>
      <c r="F30" s="74">
        <f t="shared" si="1"/>
        <v>0</v>
      </c>
      <c r="G30" s="78" t="e">
        <f t="shared" si="2"/>
        <v>#DIV/0!</v>
      </c>
      <c r="H30" s="42">
        <v>0</v>
      </c>
      <c r="I30" s="42"/>
      <c r="J30" s="42"/>
      <c r="K30" s="43" t="e">
        <f t="shared" si="0"/>
        <v>#DIV/0!</v>
      </c>
      <c r="L30" s="75">
        <f t="shared" si="3"/>
        <v>0</v>
      </c>
      <c r="M30" s="45"/>
    </row>
    <row r="31" spans="1:13" s="6" customFormat="1" ht="76.5" hidden="1" outlineLevel="5">
      <c r="A31" s="39" t="s">
        <v>32</v>
      </c>
      <c r="B31" s="40" t="s">
        <v>30</v>
      </c>
      <c r="C31" s="41" t="s">
        <v>32</v>
      </c>
      <c r="D31" s="5"/>
      <c r="E31" s="5"/>
      <c r="F31" s="74">
        <f t="shared" si="1"/>
        <v>0</v>
      </c>
      <c r="G31" s="78" t="e">
        <f t="shared" si="2"/>
        <v>#DIV/0!</v>
      </c>
      <c r="H31" s="42">
        <v>0</v>
      </c>
      <c r="I31" s="42"/>
      <c r="J31" s="42"/>
      <c r="K31" s="43" t="e">
        <f t="shared" si="0"/>
        <v>#DIV/0!</v>
      </c>
      <c r="L31" s="75">
        <f t="shared" si="3"/>
        <v>0</v>
      </c>
      <c r="M31" s="45"/>
    </row>
    <row r="32" spans="1:13" s="6" customFormat="1" ht="76.5" hidden="1" outlineLevel="5">
      <c r="A32" s="39" t="s">
        <v>33</v>
      </c>
      <c r="B32" s="40" t="s">
        <v>30</v>
      </c>
      <c r="C32" s="41" t="s">
        <v>33</v>
      </c>
      <c r="D32" s="5"/>
      <c r="E32" s="5"/>
      <c r="F32" s="74">
        <f t="shared" si="1"/>
        <v>0</v>
      </c>
      <c r="G32" s="78" t="e">
        <f t="shared" si="2"/>
        <v>#DIV/0!</v>
      </c>
      <c r="H32" s="42">
        <v>0</v>
      </c>
      <c r="I32" s="42"/>
      <c r="J32" s="42"/>
      <c r="K32" s="43" t="e">
        <f t="shared" si="0"/>
        <v>#DIV/0!</v>
      </c>
      <c r="L32" s="75">
        <f t="shared" si="3"/>
        <v>0</v>
      </c>
      <c r="M32" s="45"/>
    </row>
    <row r="33" spans="1:13" s="6" customFormat="1" ht="15" hidden="1" outlineLevel="3">
      <c r="A33" s="39" t="s">
        <v>34</v>
      </c>
      <c r="B33" s="40" t="s">
        <v>9</v>
      </c>
      <c r="C33" s="41" t="s">
        <v>34</v>
      </c>
      <c r="D33" s="5"/>
      <c r="E33" s="5"/>
      <c r="F33" s="74">
        <f t="shared" si="1"/>
        <v>0</v>
      </c>
      <c r="G33" s="78" t="e">
        <f t="shared" si="2"/>
        <v>#DIV/0!</v>
      </c>
      <c r="H33" s="42">
        <v>300100</v>
      </c>
      <c r="I33" s="42"/>
      <c r="J33" s="42"/>
      <c r="K33" s="43">
        <f t="shared" si="0"/>
        <v>0</v>
      </c>
      <c r="L33" s="75">
        <f t="shared" si="3"/>
        <v>0</v>
      </c>
      <c r="M33" s="45"/>
    </row>
    <row r="34" spans="1:13" s="6" customFormat="1" ht="153" hidden="1" outlineLevel="4">
      <c r="A34" s="39" t="s">
        <v>35</v>
      </c>
      <c r="B34" s="40" t="s">
        <v>36</v>
      </c>
      <c r="C34" s="41" t="s">
        <v>35</v>
      </c>
      <c r="D34" s="5"/>
      <c r="E34" s="5"/>
      <c r="F34" s="74">
        <f t="shared" si="1"/>
        <v>0</v>
      </c>
      <c r="G34" s="78" t="e">
        <f t="shared" si="2"/>
        <v>#DIV/0!</v>
      </c>
      <c r="H34" s="42">
        <v>300100</v>
      </c>
      <c r="I34" s="42"/>
      <c r="J34" s="42"/>
      <c r="K34" s="43">
        <f t="shared" si="0"/>
        <v>0</v>
      </c>
      <c r="L34" s="75">
        <f t="shared" si="3"/>
        <v>0</v>
      </c>
      <c r="M34" s="45"/>
    </row>
    <row r="35" spans="1:13" s="6" customFormat="1" ht="153" hidden="1" outlineLevel="5">
      <c r="A35" s="39" t="s">
        <v>35</v>
      </c>
      <c r="B35" s="40" t="s">
        <v>37</v>
      </c>
      <c r="C35" s="41" t="s">
        <v>35</v>
      </c>
      <c r="D35" s="5"/>
      <c r="E35" s="5"/>
      <c r="F35" s="74">
        <f t="shared" si="1"/>
        <v>0</v>
      </c>
      <c r="G35" s="78" t="e">
        <f t="shared" si="2"/>
        <v>#DIV/0!</v>
      </c>
      <c r="H35" s="42">
        <v>300100</v>
      </c>
      <c r="I35" s="42"/>
      <c r="J35" s="42"/>
      <c r="K35" s="43">
        <f t="shared" si="0"/>
        <v>0</v>
      </c>
      <c r="L35" s="75">
        <f t="shared" si="3"/>
        <v>0</v>
      </c>
      <c r="M35" s="45"/>
    </row>
    <row r="36" spans="1:13" s="6" customFormat="1" ht="369.75" hidden="1" outlineLevel="5">
      <c r="A36" s="39" t="s">
        <v>38</v>
      </c>
      <c r="B36" s="40" t="s">
        <v>39</v>
      </c>
      <c r="C36" s="41" t="s">
        <v>38</v>
      </c>
      <c r="D36" s="5"/>
      <c r="E36" s="5"/>
      <c r="F36" s="74">
        <f t="shared" si="1"/>
        <v>0</v>
      </c>
      <c r="G36" s="78" t="e">
        <f t="shared" si="2"/>
        <v>#DIV/0!</v>
      </c>
      <c r="H36" s="42">
        <v>0</v>
      </c>
      <c r="I36" s="42"/>
      <c r="J36" s="42"/>
      <c r="K36" s="43" t="e">
        <f t="shared" si="0"/>
        <v>#DIV/0!</v>
      </c>
      <c r="L36" s="75">
        <f t="shared" si="3"/>
        <v>0</v>
      </c>
      <c r="M36" s="45"/>
    </row>
    <row r="37" spans="1:13" s="6" customFormat="1" ht="60.75" customHeight="1" outlineLevel="2" collapsed="1">
      <c r="A37" s="39" t="s">
        <v>40</v>
      </c>
      <c r="B37" s="40" t="s">
        <v>163</v>
      </c>
      <c r="C37" s="41" t="s">
        <v>40</v>
      </c>
      <c r="D37" s="5">
        <v>6725729.78</v>
      </c>
      <c r="E37" s="5">
        <v>4922437.96</v>
      </c>
      <c r="F37" s="74">
        <f t="shared" si="1"/>
        <v>-1803291.8200000003</v>
      </c>
      <c r="G37" s="78">
        <f t="shared" si="2"/>
        <v>0.7318816130017046</v>
      </c>
      <c r="H37" s="42">
        <v>7247610.27</v>
      </c>
      <c r="I37" s="42">
        <v>5756913.77</v>
      </c>
      <c r="J37" s="42">
        <f>I37-H37</f>
        <v>-1490696.5</v>
      </c>
      <c r="K37" s="43">
        <f t="shared" si="0"/>
        <v>0.7943188934743866</v>
      </c>
      <c r="L37" s="75">
        <f t="shared" si="3"/>
        <v>834475.8099999996</v>
      </c>
      <c r="M37" s="44" t="s">
        <v>207</v>
      </c>
    </row>
    <row r="38" spans="1:13" s="6" customFormat="1" ht="24.75" customHeight="1" outlineLevel="1">
      <c r="A38" s="39" t="s">
        <v>41</v>
      </c>
      <c r="B38" s="40" t="s">
        <v>164</v>
      </c>
      <c r="C38" s="41" t="s">
        <v>41</v>
      </c>
      <c r="D38" s="5">
        <f>D39+D49+D53</f>
        <v>43628237.62</v>
      </c>
      <c r="E38" s="5">
        <f>E39+E49+E53</f>
        <v>32486970.610000003</v>
      </c>
      <c r="F38" s="74">
        <f t="shared" si="1"/>
        <v>-11141267.009999994</v>
      </c>
      <c r="G38" s="78">
        <f t="shared" si="2"/>
        <v>0.7446317427020561</v>
      </c>
      <c r="H38" s="42">
        <f>H39+H49+H53</f>
        <v>44885000</v>
      </c>
      <c r="I38" s="42">
        <f>I39+I49+I53</f>
        <v>30626149.32</v>
      </c>
      <c r="J38" s="42">
        <f>J39+J49+J53</f>
        <v>-14258850.680000002</v>
      </c>
      <c r="K38" s="43">
        <f t="shared" si="0"/>
        <v>0.682324814971594</v>
      </c>
      <c r="L38" s="75">
        <f t="shared" si="3"/>
        <v>-1860821.2900000028</v>
      </c>
      <c r="M38" s="45"/>
    </row>
    <row r="39" spans="1:13" ht="63.75" customHeight="1" outlineLevel="2">
      <c r="A39" s="46" t="s">
        <v>42</v>
      </c>
      <c r="B39" s="47" t="s">
        <v>170</v>
      </c>
      <c r="C39" s="48" t="s">
        <v>42</v>
      </c>
      <c r="D39" s="7">
        <v>34488561.26</v>
      </c>
      <c r="E39" s="7">
        <v>27101116.46</v>
      </c>
      <c r="F39" s="7">
        <f>E39-D39</f>
        <v>-7387444.799999997</v>
      </c>
      <c r="G39" s="50">
        <f>E39/D39</f>
        <v>0.7858001456103653</v>
      </c>
      <c r="H39" s="49">
        <v>35050200</v>
      </c>
      <c r="I39" s="49">
        <v>25026013.9</v>
      </c>
      <c r="J39" s="49">
        <f>I39-H39</f>
        <v>-10024186.100000001</v>
      </c>
      <c r="K39" s="50">
        <f t="shared" si="0"/>
        <v>0.7140048815698626</v>
      </c>
      <c r="L39" s="49">
        <f>I39-E39</f>
        <v>-2075102.5600000024</v>
      </c>
      <c r="M39" s="51" t="s">
        <v>202</v>
      </c>
    </row>
    <row r="40" spans="1:13" ht="15" hidden="1" outlineLevel="3">
      <c r="A40" s="46" t="s">
        <v>43</v>
      </c>
      <c r="B40" s="47" t="s">
        <v>9</v>
      </c>
      <c r="C40" s="48" t="s">
        <v>43</v>
      </c>
      <c r="D40" s="7"/>
      <c r="E40" s="7"/>
      <c r="F40" s="7">
        <f aca="true" t="shared" si="4" ref="F40:F53">E40-D40</f>
        <v>0</v>
      </c>
      <c r="G40" s="50" t="e">
        <f aca="true" t="shared" si="5" ref="G40:G53">E40/D40</f>
        <v>#DIV/0!</v>
      </c>
      <c r="H40" s="49">
        <v>57591300</v>
      </c>
      <c r="I40" s="49"/>
      <c r="J40" s="49">
        <f aca="true" t="shared" si="6" ref="J40:J53">I40-H40</f>
        <v>-57591300</v>
      </c>
      <c r="K40" s="50">
        <f t="shared" si="0"/>
        <v>0</v>
      </c>
      <c r="L40" s="49">
        <f aca="true" t="shared" si="7" ref="L40:L53">I40-E40</f>
        <v>0</v>
      </c>
      <c r="M40" s="52"/>
    </row>
    <row r="41" spans="1:13" ht="38.25" hidden="1" outlineLevel="4">
      <c r="A41" s="46" t="s">
        <v>44</v>
      </c>
      <c r="B41" s="47" t="s">
        <v>45</v>
      </c>
      <c r="C41" s="48" t="s">
        <v>44</v>
      </c>
      <c r="D41" s="7"/>
      <c r="E41" s="7"/>
      <c r="F41" s="7">
        <f t="shared" si="4"/>
        <v>0</v>
      </c>
      <c r="G41" s="50" t="e">
        <f t="shared" si="5"/>
        <v>#DIV/0!</v>
      </c>
      <c r="H41" s="49">
        <v>57591300</v>
      </c>
      <c r="I41" s="49"/>
      <c r="J41" s="49">
        <f t="shared" si="6"/>
        <v>-57591300</v>
      </c>
      <c r="K41" s="50">
        <f t="shared" si="0"/>
        <v>0</v>
      </c>
      <c r="L41" s="49">
        <f t="shared" si="7"/>
        <v>0</v>
      </c>
      <c r="M41" s="52"/>
    </row>
    <row r="42" spans="1:13" ht="38.25" hidden="1" outlineLevel="5">
      <c r="A42" s="46" t="s">
        <v>44</v>
      </c>
      <c r="B42" s="47" t="s">
        <v>46</v>
      </c>
      <c r="C42" s="48" t="s">
        <v>44</v>
      </c>
      <c r="D42" s="7"/>
      <c r="E42" s="7"/>
      <c r="F42" s="7">
        <f t="shared" si="4"/>
        <v>0</v>
      </c>
      <c r="G42" s="50" t="e">
        <f t="shared" si="5"/>
        <v>#DIV/0!</v>
      </c>
      <c r="H42" s="49">
        <v>57591300</v>
      </c>
      <c r="I42" s="49"/>
      <c r="J42" s="49">
        <f t="shared" si="6"/>
        <v>-57591300</v>
      </c>
      <c r="K42" s="50">
        <f t="shared" si="0"/>
        <v>0</v>
      </c>
      <c r="L42" s="49">
        <f t="shared" si="7"/>
        <v>0</v>
      </c>
      <c r="M42" s="52"/>
    </row>
    <row r="43" spans="1:13" ht="38.25" hidden="1" outlineLevel="5">
      <c r="A43" s="46" t="s">
        <v>47</v>
      </c>
      <c r="B43" s="47" t="s">
        <v>46</v>
      </c>
      <c r="C43" s="48" t="s">
        <v>47</v>
      </c>
      <c r="D43" s="7"/>
      <c r="E43" s="7"/>
      <c r="F43" s="7">
        <f t="shared" si="4"/>
        <v>0</v>
      </c>
      <c r="G43" s="50" t="e">
        <f t="shared" si="5"/>
        <v>#DIV/0!</v>
      </c>
      <c r="H43" s="49">
        <v>0</v>
      </c>
      <c r="I43" s="49"/>
      <c r="J43" s="49">
        <f t="shared" si="6"/>
        <v>0</v>
      </c>
      <c r="K43" s="50" t="e">
        <f t="shared" si="0"/>
        <v>#DIV/0!</v>
      </c>
      <c r="L43" s="49">
        <f t="shared" si="7"/>
        <v>0</v>
      </c>
      <c r="M43" s="52"/>
    </row>
    <row r="44" spans="1:13" ht="38.25" hidden="1" outlineLevel="5">
      <c r="A44" s="46" t="s">
        <v>48</v>
      </c>
      <c r="B44" s="47" t="s">
        <v>46</v>
      </c>
      <c r="C44" s="48" t="s">
        <v>48</v>
      </c>
      <c r="D44" s="7"/>
      <c r="E44" s="7"/>
      <c r="F44" s="7">
        <f t="shared" si="4"/>
        <v>0</v>
      </c>
      <c r="G44" s="50" t="e">
        <f t="shared" si="5"/>
        <v>#DIV/0!</v>
      </c>
      <c r="H44" s="49">
        <v>0</v>
      </c>
      <c r="I44" s="49"/>
      <c r="J44" s="49">
        <f t="shared" si="6"/>
        <v>0</v>
      </c>
      <c r="K44" s="50" t="e">
        <f t="shared" si="0"/>
        <v>#DIV/0!</v>
      </c>
      <c r="L44" s="49">
        <f t="shared" si="7"/>
        <v>0</v>
      </c>
      <c r="M44" s="52"/>
    </row>
    <row r="45" spans="1:13" ht="38.25" hidden="1" outlineLevel="5">
      <c r="A45" s="46" t="s">
        <v>49</v>
      </c>
      <c r="B45" s="47" t="s">
        <v>46</v>
      </c>
      <c r="C45" s="48" t="s">
        <v>49</v>
      </c>
      <c r="D45" s="7"/>
      <c r="E45" s="7"/>
      <c r="F45" s="7">
        <f t="shared" si="4"/>
        <v>0</v>
      </c>
      <c r="G45" s="50" t="e">
        <f t="shared" si="5"/>
        <v>#DIV/0!</v>
      </c>
      <c r="H45" s="49">
        <v>0</v>
      </c>
      <c r="I45" s="49"/>
      <c r="J45" s="49">
        <f t="shared" si="6"/>
        <v>0</v>
      </c>
      <c r="K45" s="50" t="e">
        <f t="shared" si="0"/>
        <v>#DIV/0!</v>
      </c>
      <c r="L45" s="49">
        <f t="shared" si="7"/>
        <v>0</v>
      </c>
      <c r="M45" s="52"/>
    </row>
    <row r="46" spans="1:13" ht="15" hidden="1" outlineLevel="3">
      <c r="A46" s="46" t="s">
        <v>50</v>
      </c>
      <c r="B46" s="47" t="s">
        <v>9</v>
      </c>
      <c r="C46" s="48" t="s">
        <v>50</v>
      </c>
      <c r="D46" s="7"/>
      <c r="E46" s="7"/>
      <c r="F46" s="7">
        <f t="shared" si="4"/>
        <v>0</v>
      </c>
      <c r="G46" s="50" t="e">
        <f t="shared" si="5"/>
        <v>#DIV/0!</v>
      </c>
      <c r="H46" s="49">
        <v>0</v>
      </c>
      <c r="I46" s="49"/>
      <c r="J46" s="49">
        <f t="shared" si="6"/>
        <v>0</v>
      </c>
      <c r="K46" s="50" t="e">
        <f t="shared" si="0"/>
        <v>#DIV/0!</v>
      </c>
      <c r="L46" s="49">
        <f t="shared" si="7"/>
        <v>0</v>
      </c>
      <c r="M46" s="52"/>
    </row>
    <row r="47" spans="1:13" ht="51" hidden="1" outlineLevel="4">
      <c r="A47" s="46" t="s">
        <v>51</v>
      </c>
      <c r="B47" s="47" t="s">
        <v>52</v>
      </c>
      <c r="C47" s="48" t="s">
        <v>51</v>
      </c>
      <c r="D47" s="7"/>
      <c r="E47" s="7"/>
      <c r="F47" s="7">
        <f t="shared" si="4"/>
        <v>0</v>
      </c>
      <c r="G47" s="50" t="e">
        <f t="shared" si="5"/>
        <v>#DIV/0!</v>
      </c>
      <c r="H47" s="49">
        <v>0</v>
      </c>
      <c r="I47" s="49"/>
      <c r="J47" s="49">
        <f t="shared" si="6"/>
        <v>0</v>
      </c>
      <c r="K47" s="50" t="e">
        <f t="shared" si="0"/>
        <v>#DIV/0!</v>
      </c>
      <c r="L47" s="49">
        <f t="shared" si="7"/>
        <v>0</v>
      </c>
      <c r="M47" s="52"/>
    </row>
    <row r="48" spans="1:13" ht="51" hidden="1" outlineLevel="5">
      <c r="A48" s="46" t="s">
        <v>53</v>
      </c>
      <c r="B48" s="47" t="s">
        <v>54</v>
      </c>
      <c r="C48" s="48" t="s">
        <v>53</v>
      </c>
      <c r="D48" s="7"/>
      <c r="E48" s="7"/>
      <c r="F48" s="7">
        <f t="shared" si="4"/>
        <v>0</v>
      </c>
      <c r="G48" s="50" t="e">
        <f t="shared" si="5"/>
        <v>#DIV/0!</v>
      </c>
      <c r="H48" s="49">
        <v>0</v>
      </c>
      <c r="I48" s="49"/>
      <c r="J48" s="49">
        <f t="shared" si="6"/>
        <v>0</v>
      </c>
      <c r="K48" s="50" t="e">
        <f t="shared" si="0"/>
        <v>#DIV/0!</v>
      </c>
      <c r="L48" s="49">
        <f t="shared" si="7"/>
        <v>0</v>
      </c>
      <c r="M48" s="52"/>
    </row>
    <row r="49" spans="1:13" ht="18.75" customHeight="1" outlineLevel="2" collapsed="1">
      <c r="A49" s="46" t="s">
        <v>55</v>
      </c>
      <c r="B49" s="47" t="s">
        <v>171</v>
      </c>
      <c r="C49" s="48" t="s">
        <v>55</v>
      </c>
      <c r="D49" s="7">
        <v>19057.14</v>
      </c>
      <c r="E49" s="7">
        <v>18902.51</v>
      </c>
      <c r="F49" s="7">
        <f t="shared" si="4"/>
        <v>-154.63000000000102</v>
      </c>
      <c r="G49" s="50">
        <f t="shared" si="5"/>
        <v>0.9918859807925008</v>
      </c>
      <c r="H49" s="49">
        <v>52400</v>
      </c>
      <c r="I49" s="7">
        <v>52842.84</v>
      </c>
      <c r="J49" s="49">
        <f t="shared" si="6"/>
        <v>442.8399999999965</v>
      </c>
      <c r="K49" s="50">
        <f t="shared" si="0"/>
        <v>1.008451145038168</v>
      </c>
      <c r="L49" s="49">
        <f t="shared" si="7"/>
        <v>33940.33</v>
      </c>
      <c r="M49" s="52"/>
    </row>
    <row r="50" spans="1:13" ht="15" hidden="1" outlineLevel="3">
      <c r="A50" s="46" t="s">
        <v>56</v>
      </c>
      <c r="B50" s="47" t="s">
        <v>9</v>
      </c>
      <c r="C50" s="48" t="s">
        <v>56</v>
      </c>
      <c r="D50" s="7"/>
      <c r="E50" s="7"/>
      <c r="F50" s="7">
        <f t="shared" si="4"/>
        <v>0</v>
      </c>
      <c r="G50" s="50" t="e">
        <f t="shared" si="5"/>
        <v>#DIV/0!</v>
      </c>
      <c r="H50" s="49"/>
      <c r="I50" s="49"/>
      <c r="J50" s="49">
        <f t="shared" si="6"/>
        <v>0</v>
      </c>
      <c r="K50" s="50" t="e">
        <f t="shared" si="0"/>
        <v>#DIV/0!</v>
      </c>
      <c r="L50" s="49">
        <f t="shared" si="7"/>
        <v>0</v>
      </c>
      <c r="M50" s="52"/>
    </row>
    <row r="51" spans="1:13" ht="25.5" hidden="1" outlineLevel="4">
      <c r="A51" s="46" t="s">
        <v>57</v>
      </c>
      <c r="B51" s="47" t="s">
        <v>58</v>
      </c>
      <c r="C51" s="48" t="s">
        <v>57</v>
      </c>
      <c r="D51" s="7"/>
      <c r="E51" s="7"/>
      <c r="F51" s="7">
        <f t="shared" si="4"/>
        <v>0</v>
      </c>
      <c r="G51" s="50" t="e">
        <f t="shared" si="5"/>
        <v>#DIV/0!</v>
      </c>
      <c r="H51" s="49"/>
      <c r="I51" s="49"/>
      <c r="J51" s="49">
        <f t="shared" si="6"/>
        <v>0</v>
      </c>
      <c r="K51" s="50" t="e">
        <f t="shared" si="0"/>
        <v>#DIV/0!</v>
      </c>
      <c r="L51" s="49">
        <f t="shared" si="7"/>
        <v>0</v>
      </c>
      <c r="M51" s="52"/>
    </row>
    <row r="52" spans="1:13" ht="25.5" hidden="1" outlineLevel="5">
      <c r="A52" s="46" t="s">
        <v>57</v>
      </c>
      <c r="B52" s="47" t="s">
        <v>59</v>
      </c>
      <c r="C52" s="48" t="s">
        <v>57</v>
      </c>
      <c r="D52" s="7"/>
      <c r="E52" s="7"/>
      <c r="F52" s="7">
        <f t="shared" si="4"/>
        <v>0</v>
      </c>
      <c r="G52" s="50" t="e">
        <f t="shared" si="5"/>
        <v>#DIV/0!</v>
      </c>
      <c r="H52" s="49"/>
      <c r="I52" s="49"/>
      <c r="J52" s="49">
        <f t="shared" si="6"/>
        <v>0</v>
      </c>
      <c r="K52" s="50" t="e">
        <f t="shared" si="0"/>
        <v>#DIV/0!</v>
      </c>
      <c r="L52" s="49">
        <f t="shared" si="7"/>
        <v>0</v>
      </c>
      <c r="M52" s="52"/>
    </row>
    <row r="53" spans="1:13" ht="46.5" customHeight="1" outlineLevel="2" collapsed="1">
      <c r="A53" s="46" t="s">
        <v>60</v>
      </c>
      <c r="B53" s="47" t="s">
        <v>172</v>
      </c>
      <c r="C53" s="48" t="s">
        <v>60</v>
      </c>
      <c r="D53" s="7">
        <v>9120619.22</v>
      </c>
      <c r="E53" s="7">
        <v>5366951.64</v>
      </c>
      <c r="F53" s="7">
        <f t="shared" si="4"/>
        <v>-3753667.580000001</v>
      </c>
      <c r="G53" s="50">
        <f t="shared" si="5"/>
        <v>0.5884415860966071</v>
      </c>
      <c r="H53" s="49">
        <v>9782400</v>
      </c>
      <c r="I53" s="49">
        <v>5547292.58</v>
      </c>
      <c r="J53" s="49">
        <f t="shared" si="6"/>
        <v>-4235107.42</v>
      </c>
      <c r="K53" s="50">
        <f t="shared" si="0"/>
        <v>0.5670686723094537</v>
      </c>
      <c r="L53" s="49">
        <f t="shared" si="7"/>
        <v>180340.9400000004</v>
      </c>
      <c r="M53" s="51"/>
    </row>
    <row r="54" spans="1:13" ht="15" hidden="1" outlineLevel="3">
      <c r="A54" s="46" t="s">
        <v>61</v>
      </c>
      <c r="B54" s="47" t="s">
        <v>9</v>
      </c>
      <c r="C54" s="48" t="s">
        <v>61</v>
      </c>
      <c r="D54" s="7"/>
      <c r="E54" s="7"/>
      <c r="F54" s="7"/>
      <c r="G54" s="50" t="e">
        <f>D54/#REF!</f>
        <v>#REF!</v>
      </c>
      <c r="H54" s="49">
        <v>8300000</v>
      </c>
      <c r="I54" s="49">
        <v>401120</v>
      </c>
      <c r="J54" s="49"/>
      <c r="K54" s="50">
        <f t="shared" si="0"/>
        <v>0.04832771084337349</v>
      </c>
      <c r="L54" s="49" t="e">
        <f>D54-#REF!</f>
        <v>#REF!</v>
      </c>
      <c r="M54" s="52"/>
    </row>
    <row r="55" spans="1:13" ht="51" hidden="1" outlineLevel="4">
      <c r="A55" s="46" t="s">
        <v>62</v>
      </c>
      <c r="B55" s="47" t="s">
        <v>63</v>
      </c>
      <c r="C55" s="48" t="s">
        <v>62</v>
      </c>
      <c r="D55" s="7"/>
      <c r="E55" s="7"/>
      <c r="F55" s="7"/>
      <c r="G55" s="50" t="e">
        <f>D55/#REF!</f>
        <v>#REF!</v>
      </c>
      <c r="H55" s="49">
        <v>8300000</v>
      </c>
      <c r="I55" s="49">
        <v>401120</v>
      </c>
      <c r="J55" s="49"/>
      <c r="K55" s="50">
        <f t="shared" si="0"/>
        <v>0.04832771084337349</v>
      </c>
      <c r="L55" s="49" t="e">
        <f>D55-#REF!</f>
        <v>#REF!</v>
      </c>
      <c r="M55" s="52"/>
    </row>
    <row r="56" spans="1:13" ht="51" hidden="1" outlineLevel="5">
      <c r="A56" s="46" t="s">
        <v>62</v>
      </c>
      <c r="B56" s="47" t="s">
        <v>64</v>
      </c>
      <c r="C56" s="48" t="s">
        <v>62</v>
      </c>
      <c r="D56" s="7"/>
      <c r="E56" s="7"/>
      <c r="F56" s="7"/>
      <c r="G56" s="50" t="e">
        <f>D56/#REF!</f>
        <v>#REF!</v>
      </c>
      <c r="H56" s="49">
        <v>8300000</v>
      </c>
      <c r="I56" s="49">
        <v>0</v>
      </c>
      <c r="J56" s="49"/>
      <c r="K56" s="50">
        <f t="shared" si="0"/>
        <v>0</v>
      </c>
      <c r="L56" s="49" t="e">
        <f>D56-#REF!</f>
        <v>#REF!</v>
      </c>
      <c r="M56" s="52"/>
    </row>
    <row r="57" spans="1:13" ht="51" hidden="1" outlineLevel="5">
      <c r="A57" s="46" t="s">
        <v>65</v>
      </c>
      <c r="B57" s="47" t="s">
        <v>64</v>
      </c>
      <c r="C57" s="48" t="s">
        <v>65</v>
      </c>
      <c r="D57" s="7"/>
      <c r="E57" s="7"/>
      <c r="F57" s="7"/>
      <c r="G57" s="50" t="e">
        <f>D57/#REF!</f>
        <v>#REF!</v>
      </c>
      <c r="H57" s="49">
        <v>0</v>
      </c>
      <c r="I57" s="49">
        <v>401106.8</v>
      </c>
      <c r="J57" s="49"/>
      <c r="K57" s="50" t="e">
        <f t="shared" si="0"/>
        <v>#DIV/0!</v>
      </c>
      <c r="L57" s="49" t="e">
        <f>D57-#REF!</f>
        <v>#REF!</v>
      </c>
      <c r="M57" s="52"/>
    </row>
    <row r="58" spans="1:13" ht="51" hidden="1" outlineLevel="5">
      <c r="A58" s="46" t="s">
        <v>66</v>
      </c>
      <c r="B58" s="47" t="s">
        <v>64</v>
      </c>
      <c r="C58" s="48" t="s">
        <v>66</v>
      </c>
      <c r="D58" s="7"/>
      <c r="E58" s="7"/>
      <c r="F58" s="7"/>
      <c r="G58" s="50" t="e">
        <f>D58/#REF!</f>
        <v>#REF!</v>
      </c>
      <c r="H58" s="49">
        <v>0</v>
      </c>
      <c r="I58" s="49">
        <v>13.2</v>
      </c>
      <c r="J58" s="49"/>
      <c r="K58" s="50" t="e">
        <f t="shared" si="0"/>
        <v>#DIV/0!</v>
      </c>
      <c r="L58" s="49" t="e">
        <f>D58-#REF!</f>
        <v>#REF!</v>
      </c>
      <c r="M58" s="52"/>
    </row>
    <row r="59" spans="1:13" s="6" customFormat="1" ht="22.5" customHeight="1" outlineLevel="1" collapsed="1">
      <c r="A59" s="39" t="s">
        <v>67</v>
      </c>
      <c r="B59" s="40" t="s">
        <v>165</v>
      </c>
      <c r="C59" s="41" t="s">
        <v>67</v>
      </c>
      <c r="D59" s="5">
        <f>D60+D61+D62</f>
        <v>98280928.76</v>
      </c>
      <c r="E59" s="5">
        <f>E60+E61+E62</f>
        <v>53148450.480000004</v>
      </c>
      <c r="F59" s="5">
        <f>E59-D59</f>
        <v>-45132478.28</v>
      </c>
      <c r="G59" s="43">
        <f aca="true" t="shared" si="8" ref="G59:G69">E59/D59</f>
        <v>0.5407809139633531</v>
      </c>
      <c r="H59" s="42">
        <f>H60+H61+H62</f>
        <v>96700000</v>
      </c>
      <c r="I59" s="42">
        <f>I60+I61+I62</f>
        <v>55871045.39</v>
      </c>
      <c r="J59" s="42">
        <f>J60+J61+J62</f>
        <v>-40828954.61</v>
      </c>
      <c r="K59" s="43">
        <f t="shared" si="0"/>
        <v>0.5777770981385729</v>
      </c>
      <c r="L59" s="42">
        <f aca="true" t="shared" si="9" ref="L59:L69">I59-E59</f>
        <v>2722594.9099999964</v>
      </c>
      <c r="M59" s="45"/>
    </row>
    <row r="60" spans="1:13" ht="80.25" customHeight="1" outlineLevel="2">
      <c r="A60" s="46" t="s">
        <v>68</v>
      </c>
      <c r="B60" s="47" t="s">
        <v>173</v>
      </c>
      <c r="C60" s="48" t="s">
        <v>68</v>
      </c>
      <c r="D60" s="7">
        <v>13672261.04</v>
      </c>
      <c r="E60" s="7">
        <v>2332539</v>
      </c>
      <c r="F60" s="7">
        <f>E60-D60</f>
        <v>-11339722.04</v>
      </c>
      <c r="G60" s="50">
        <f t="shared" si="8"/>
        <v>0.17060374967796843</v>
      </c>
      <c r="H60" s="49">
        <v>12500000</v>
      </c>
      <c r="I60" s="49">
        <v>5526471.63</v>
      </c>
      <c r="J60" s="49">
        <f>I60-H60</f>
        <v>-6973528.37</v>
      </c>
      <c r="K60" s="50">
        <f t="shared" si="0"/>
        <v>0.44211773039999996</v>
      </c>
      <c r="L60" s="49">
        <f t="shared" si="9"/>
        <v>3193932.63</v>
      </c>
      <c r="M60" s="51" t="s">
        <v>242</v>
      </c>
    </row>
    <row r="61" spans="1:13" ht="62.25" customHeight="1" outlineLevel="4">
      <c r="A61" s="46" t="s">
        <v>69</v>
      </c>
      <c r="B61" s="47" t="s">
        <v>174</v>
      </c>
      <c r="C61" s="48" t="s">
        <v>69</v>
      </c>
      <c r="D61" s="7">
        <v>64001678.52</v>
      </c>
      <c r="E61" s="7">
        <v>46069973.32</v>
      </c>
      <c r="F61" s="7">
        <f>E61-D61</f>
        <v>-17931705.200000003</v>
      </c>
      <c r="G61" s="50">
        <f t="shared" si="8"/>
        <v>0.719824454379013</v>
      </c>
      <c r="H61" s="49">
        <v>65000000</v>
      </c>
      <c r="I61" s="49">
        <v>44416238.55</v>
      </c>
      <c r="J61" s="49">
        <f>I61-H61</f>
        <v>-20583761.450000003</v>
      </c>
      <c r="K61" s="50">
        <f t="shared" si="0"/>
        <v>0.6833267469230768</v>
      </c>
      <c r="L61" s="49">
        <f t="shared" si="9"/>
        <v>-1653734.7700000033</v>
      </c>
      <c r="M61" s="51" t="s">
        <v>237</v>
      </c>
    </row>
    <row r="62" spans="1:13" ht="87.75" customHeight="1" outlineLevel="4">
      <c r="A62" s="46" t="s">
        <v>70</v>
      </c>
      <c r="B62" s="47" t="s">
        <v>175</v>
      </c>
      <c r="C62" s="48" t="s">
        <v>70</v>
      </c>
      <c r="D62" s="7">
        <v>20606989.2</v>
      </c>
      <c r="E62" s="7">
        <v>4745938.16</v>
      </c>
      <c r="F62" s="7">
        <f>E62-D62</f>
        <v>-15861051.04</v>
      </c>
      <c r="G62" s="50">
        <f t="shared" si="8"/>
        <v>0.23030720858532794</v>
      </c>
      <c r="H62" s="49">
        <v>19200000</v>
      </c>
      <c r="I62" s="49">
        <v>5928335.21</v>
      </c>
      <c r="J62" s="49">
        <f>I62-H62</f>
        <v>-13271664.79</v>
      </c>
      <c r="K62" s="50">
        <f t="shared" si="0"/>
        <v>0.3087674588541667</v>
      </c>
      <c r="L62" s="49">
        <f t="shared" si="9"/>
        <v>1182397.0499999998</v>
      </c>
      <c r="M62" s="51" t="s">
        <v>243</v>
      </c>
    </row>
    <row r="63" spans="1:13" s="6" customFormat="1" ht="21.75" customHeight="1" outlineLevel="1">
      <c r="A63" s="39" t="s">
        <v>71</v>
      </c>
      <c r="B63" s="40" t="s">
        <v>166</v>
      </c>
      <c r="C63" s="41" t="s">
        <v>71</v>
      </c>
      <c r="D63" s="5">
        <f>D64+D69</f>
        <v>8384688.27</v>
      </c>
      <c r="E63" s="5">
        <f>E64+E69</f>
        <v>6267768.02</v>
      </c>
      <c r="F63" s="5">
        <f>F64+F69</f>
        <v>-2116920.25</v>
      </c>
      <c r="G63" s="43">
        <f t="shared" si="8"/>
        <v>0.7475254676343501</v>
      </c>
      <c r="H63" s="42">
        <f>H64+H69</f>
        <v>8030000</v>
      </c>
      <c r="I63" s="42">
        <f>I64+I69</f>
        <v>5951779.72</v>
      </c>
      <c r="J63" s="42">
        <f>J64+J69</f>
        <v>-2078220.2800000003</v>
      </c>
      <c r="K63" s="43">
        <f t="shared" si="0"/>
        <v>0.7411929912826899</v>
      </c>
      <c r="L63" s="42">
        <f t="shared" si="9"/>
        <v>-315988.2999999998</v>
      </c>
      <c r="M63" s="45"/>
    </row>
    <row r="64" spans="1:13" ht="51" outlineLevel="2">
      <c r="A64" s="46" t="s">
        <v>72</v>
      </c>
      <c r="B64" s="47" t="s">
        <v>73</v>
      </c>
      <c r="C64" s="48" t="s">
        <v>72</v>
      </c>
      <c r="D64" s="7">
        <v>8079688.27</v>
      </c>
      <c r="E64" s="7">
        <v>5962768.02</v>
      </c>
      <c r="F64" s="7">
        <f aca="true" t="shared" si="10" ref="F64:F69">E64-D64</f>
        <v>-2116920.25</v>
      </c>
      <c r="G64" s="50">
        <f t="shared" si="8"/>
        <v>0.7379948112775395</v>
      </c>
      <c r="H64" s="49">
        <v>7850000</v>
      </c>
      <c r="I64" s="49">
        <v>5716779.72</v>
      </c>
      <c r="J64" s="49">
        <f aca="true" t="shared" si="11" ref="J64:J69">I64-H64</f>
        <v>-2133220.2800000003</v>
      </c>
      <c r="K64" s="50">
        <f t="shared" si="0"/>
        <v>0.7282521936305733</v>
      </c>
      <c r="L64" s="49">
        <f t="shared" si="9"/>
        <v>-245988.2999999998</v>
      </c>
      <c r="M64" s="52"/>
    </row>
    <row r="65" spans="1:13" ht="15" hidden="1" outlineLevel="3">
      <c r="A65" s="46" t="s">
        <v>74</v>
      </c>
      <c r="B65" s="47" t="s">
        <v>9</v>
      </c>
      <c r="C65" s="48" t="s">
        <v>74</v>
      </c>
      <c r="D65" s="7"/>
      <c r="E65" s="7"/>
      <c r="F65" s="7">
        <f t="shared" si="10"/>
        <v>0</v>
      </c>
      <c r="G65" s="50" t="e">
        <f t="shared" si="8"/>
        <v>#DIV/0!</v>
      </c>
      <c r="H65" s="49"/>
      <c r="I65" s="49"/>
      <c r="J65" s="49">
        <f t="shared" si="11"/>
        <v>0</v>
      </c>
      <c r="K65" s="50" t="e">
        <f t="shared" si="0"/>
        <v>#DIV/0!</v>
      </c>
      <c r="L65" s="49">
        <f t="shared" si="9"/>
        <v>0</v>
      </c>
      <c r="M65" s="52"/>
    </row>
    <row r="66" spans="1:13" ht="63.75" hidden="1" outlineLevel="4">
      <c r="A66" s="46" t="s">
        <v>75</v>
      </c>
      <c r="B66" s="47" t="s">
        <v>76</v>
      </c>
      <c r="C66" s="48" t="s">
        <v>75</v>
      </c>
      <c r="D66" s="7"/>
      <c r="E66" s="7"/>
      <c r="F66" s="7">
        <f t="shared" si="10"/>
        <v>0</v>
      </c>
      <c r="G66" s="50" t="e">
        <f t="shared" si="8"/>
        <v>#DIV/0!</v>
      </c>
      <c r="H66" s="49"/>
      <c r="I66" s="49"/>
      <c r="J66" s="49">
        <f t="shared" si="11"/>
        <v>0</v>
      </c>
      <c r="K66" s="50" t="e">
        <f t="shared" si="0"/>
        <v>#DIV/0!</v>
      </c>
      <c r="L66" s="49">
        <f t="shared" si="9"/>
        <v>0</v>
      </c>
      <c r="M66" s="52"/>
    </row>
    <row r="67" spans="1:13" ht="63.75" hidden="1" outlineLevel="5">
      <c r="A67" s="46" t="s">
        <v>75</v>
      </c>
      <c r="B67" s="47" t="s">
        <v>77</v>
      </c>
      <c r="C67" s="48" t="s">
        <v>75</v>
      </c>
      <c r="D67" s="7"/>
      <c r="E67" s="7"/>
      <c r="F67" s="7">
        <f t="shared" si="10"/>
        <v>0</v>
      </c>
      <c r="G67" s="50" t="e">
        <f t="shared" si="8"/>
        <v>#DIV/0!</v>
      </c>
      <c r="H67" s="49"/>
      <c r="I67" s="49"/>
      <c r="J67" s="49">
        <f t="shared" si="11"/>
        <v>0</v>
      </c>
      <c r="K67" s="50" t="e">
        <f t="shared" si="0"/>
        <v>#DIV/0!</v>
      </c>
      <c r="L67" s="49">
        <f t="shared" si="9"/>
        <v>0</v>
      </c>
      <c r="M67" s="52"/>
    </row>
    <row r="68" spans="1:13" ht="89.25" hidden="1" outlineLevel="5">
      <c r="A68" s="46" t="s">
        <v>78</v>
      </c>
      <c r="B68" s="47" t="s">
        <v>79</v>
      </c>
      <c r="C68" s="48" t="s">
        <v>78</v>
      </c>
      <c r="D68" s="7"/>
      <c r="E68" s="7"/>
      <c r="F68" s="7">
        <f t="shared" si="10"/>
        <v>0</v>
      </c>
      <c r="G68" s="50" t="e">
        <f t="shared" si="8"/>
        <v>#DIV/0!</v>
      </c>
      <c r="H68" s="49"/>
      <c r="I68" s="49"/>
      <c r="J68" s="49">
        <f t="shared" si="11"/>
        <v>0</v>
      </c>
      <c r="K68" s="50" t="e">
        <f t="shared" si="0"/>
        <v>#DIV/0!</v>
      </c>
      <c r="L68" s="49">
        <f t="shared" si="9"/>
        <v>0</v>
      </c>
      <c r="M68" s="52"/>
    </row>
    <row r="69" spans="1:13" ht="54.75" customHeight="1" outlineLevel="2" collapsed="1">
      <c r="A69" s="46" t="s">
        <v>80</v>
      </c>
      <c r="B69" s="47" t="s">
        <v>81</v>
      </c>
      <c r="C69" s="48" t="s">
        <v>80</v>
      </c>
      <c r="D69" s="7">
        <v>305000</v>
      </c>
      <c r="E69" s="7">
        <v>305000</v>
      </c>
      <c r="F69" s="7">
        <f t="shared" si="10"/>
        <v>0</v>
      </c>
      <c r="G69" s="50">
        <f t="shared" si="8"/>
        <v>1</v>
      </c>
      <c r="H69" s="49">
        <v>180000</v>
      </c>
      <c r="I69" s="7">
        <v>235000</v>
      </c>
      <c r="J69" s="49">
        <f t="shared" si="11"/>
        <v>55000</v>
      </c>
      <c r="K69" s="50">
        <f t="shared" si="0"/>
        <v>1.3055555555555556</v>
      </c>
      <c r="L69" s="49">
        <f t="shared" si="9"/>
        <v>-70000</v>
      </c>
      <c r="M69" s="51"/>
    </row>
    <row r="70" spans="1:13" ht="15" hidden="1" outlineLevel="3">
      <c r="A70" s="46" t="s">
        <v>82</v>
      </c>
      <c r="B70" s="47" t="s">
        <v>9</v>
      </c>
      <c r="C70" s="48" t="s">
        <v>82</v>
      </c>
      <c r="D70" s="7"/>
      <c r="E70" s="7"/>
      <c r="F70" s="7"/>
      <c r="G70" s="50" t="e">
        <f>D70/#REF!</f>
        <v>#REF!</v>
      </c>
      <c r="H70" s="49">
        <v>60000</v>
      </c>
      <c r="I70" s="49">
        <v>0</v>
      </c>
      <c r="J70" s="49"/>
      <c r="K70" s="50">
        <f t="shared" si="0"/>
        <v>0</v>
      </c>
      <c r="L70" s="49" t="e">
        <f>D70-#REF!</f>
        <v>#REF!</v>
      </c>
      <c r="M70" s="52"/>
    </row>
    <row r="71" spans="1:13" ht="38.25" hidden="1" outlineLevel="4">
      <c r="A71" s="46" t="s">
        <v>83</v>
      </c>
      <c r="B71" s="47" t="s">
        <v>84</v>
      </c>
      <c r="C71" s="48" t="s">
        <v>83</v>
      </c>
      <c r="D71" s="7"/>
      <c r="E71" s="7"/>
      <c r="F71" s="7"/>
      <c r="G71" s="50" t="e">
        <f>D71/#REF!</f>
        <v>#REF!</v>
      </c>
      <c r="H71" s="49">
        <v>60000</v>
      </c>
      <c r="I71" s="49">
        <v>0</v>
      </c>
      <c r="J71" s="49"/>
      <c r="K71" s="50">
        <f t="shared" si="0"/>
        <v>0</v>
      </c>
      <c r="L71" s="49" t="e">
        <f>D71-#REF!</f>
        <v>#REF!</v>
      </c>
      <c r="M71" s="52"/>
    </row>
    <row r="72" spans="1:13" ht="38.25" hidden="1" outlineLevel="5">
      <c r="A72" s="46" t="s">
        <v>83</v>
      </c>
      <c r="B72" s="47" t="s">
        <v>85</v>
      </c>
      <c r="C72" s="48" t="s">
        <v>83</v>
      </c>
      <c r="D72" s="7"/>
      <c r="E72" s="7"/>
      <c r="F72" s="7"/>
      <c r="G72" s="50" t="e">
        <f>D72/#REF!</f>
        <v>#REF!</v>
      </c>
      <c r="H72" s="49">
        <v>60000</v>
      </c>
      <c r="I72" s="49">
        <v>0</v>
      </c>
      <c r="J72" s="49"/>
      <c r="K72" s="50">
        <f t="shared" si="0"/>
        <v>0</v>
      </c>
      <c r="L72" s="49" t="e">
        <f>D72-#REF!</f>
        <v>#REF!</v>
      </c>
      <c r="M72" s="52"/>
    </row>
    <row r="73" spans="1:13" s="6" customFormat="1" ht="51.75" customHeight="1" outlineLevel="1" collapsed="1">
      <c r="A73" s="39" t="s">
        <v>86</v>
      </c>
      <c r="B73" s="40" t="s">
        <v>192</v>
      </c>
      <c r="C73" s="41" t="s">
        <v>86</v>
      </c>
      <c r="D73" s="5">
        <v>17377.35</v>
      </c>
      <c r="E73" s="5">
        <v>17377.37</v>
      </c>
      <c r="F73" s="5">
        <f>E73-D73</f>
        <v>0.020000000000436557</v>
      </c>
      <c r="G73" s="43">
        <f>E73/D73</f>
        <v>1.0000011509234723</v>
      </c>
      <c r="H73" s="42"/>
      <c r="I73" s="42">
        <v>52.34</v>
      </c>
      <c r="J73" s="42"/>
      <c r="K73" s="43" t="e">
        <f t="shared" si="0"/>
        <v>#DIV/0!</v>
      </c>
      <c r="L73" s="42">
        <f>I73-E73</f>
        <v>-17325.03</v>
      </c>
      <c r="M73" s="45"/>
    </row>
    <row r="74" spans="1:13" s="6" customFormat="1" ht="15" hidden="1" outlineLevel="3">
      <c r="A74" s="39" t="s">
        <v>87</v>
      </c>
      <c r="B74" s="40" t="s">
        <v>9</v>
      </c>
      <c r="C74" s="41" t="s">
        <v>87</v>
      </c>
      <c r="D74" s="5"/>
      <c r="E74" s="5"/>
      <c r="F74" s="5"/>
      <c r="G74" s="43" t="e">
        <f>D74/#REF!</f>
        <v>#REF!</v>
      </c>
      <c r="H74" s="42">
        <v>0</v>
      </c>
      <c r="I74" s="42">
        <v>78.92</v>
      </c>
      <c r="J74" s="42"/>
      <c r="K74" s="43" t="e">
        <f t="shared" si="0"/>
        <v>#DIV/0!</v>
      </c>
      <c r="L74" s="42" t="e">
        <f>D74-#REF!</f>
        <v>#REF!</v>
      </c>
      <c r="M74" s="45"/>
    </row>
    <row r="75" spans="1:13" s="6" customFormat="1" ht="102" hidden="1" outlineLevel="4">
      <c r="A75" s="39" t="s">
        <v>88</v>
      </c>
      <c r="B75" s="40" t="s">
        <v>89</v>
      </c>
      <c r="C75" s="41" t="s">
        <v>88</v>
      </c>
      <c r="D75" s="5"/>
      <c r="E75" s="5"/>
      <c r="F75" s="5"/>
      <c r="G75" s="43" t="e">
        <f>D75/#REF!</f>
        <v>#REF!</v>
      </c>
      <c r="H75" s="42">
        <v>0</v>
      </c>
      <c r="I75" s="42">
        <v>78.92</v>
      </c>
      <c r="J75" s="42"/>
      <c r="K75" s="43" t="e">
        <f t="shared" si="0"/>
        <v>#DIV/0!</v>
      </c>
      <c r="L75" s="42" t="e">
        <f>D75-#REF!</f>
        <v>#REF!</v>
      </c>
      <c r="M75" s="45"/>
    </row>
    <row r="76" spans="1:13" s="6" customFormat="1" ht="102" hidden="1" outlineLevel="5">
      <c r="A76" s="39" t="s">
        <v>90</v>
      </c>
      <c r="B76" s="40" t="s">
        <v>91</v>
      </c>
      <c r="C76" s="41" t="s">
        <v>90</v>
      </c>
      <c r="D76" s="5"/>
      <c r="E76" s="5"/>
      <c r="F76" s="5"/>
      <c r="G76" s="43" t="e">
        <f>D76/#REF!</f>
        <v>#REF!</v>
      </c>
      <c r="H76" s="42">
        <v>0</v>
      </c>
      <c r="I76" s="42">
        <v>78.92</v>
      </c>
      <c r="J76" s="42"/>
      <c r="K76" s="43" t="e">
        <f>I76/H76</f>
        <v>#DIV/0!</v>
      </c>
      <c r="L76" s="42" t="e">
        <f>D76-#REF!</f>
        <v>#REF!</v>
      </c>
      <c r="M76" s="45"/>
    </row>
    <row r="77" spans="1:13" s="6" customFormat="1" ht="39" customHeight="1" outlineLevel="5">
      <c r="A77" s="39"/>
      <c r="B77" s="53" t="s">
        <v>186</v>
      </c>
      <c r="C77" s="54"/>
      <c r="D77" s="55">
        <f>D78+D86+D102+D105+D108+D109</f>
        <v>57787155.03999999</v>
      </c>
      <c r="E77" s="55">
        <f>E78+E86+E102+E105+E108+E109</f>
        <v>39967485.1</v>
      </c>
      <c r="F77" s="55">
        <f>F78+F86+F102+F105+F108+F109</f>
        <v>-17819669.939999998</v>
      </c>
      <c r="G77" s="55">
        <f>E77/D77</f>
        <v>0.6916326832898193</v>
      </c>
      <c r="H77" s="55">
        <f>H78+H86+H102+H105+H108+H109</f>
        <v>68523623.86</v>
      </c>
      <c r="I77" s="55">
        <f>I78+I86+I102+I105+I108+I109</f>
        <v>49796793.17999999</v>
      </c>
      <c r="J77" s="55">
        <f>J78+J86+J102+J105+J108+J109</f>
        <v>-18726830.680000003</v>
      </c>
      <c r="K77" s="88">
        <f aca="true" t="shared" si="12" ref="K77:K124">I77/H77</f>
        <v>0.7267098611383919</v>
      </c>
      <c r="L77" s="55">
        <f>I77-E77</f>
        <v>9829308.07999999</v>
      </c>
      <c r="M77" s="56"/>
    </row>
    <row r="78" spans="1:13" s="6" customFormat="1" ht="42" customHeight="1" outlineLevel="1">
      <c r="A78" s="39" t="s">
        <v>92</v>
      </c>
      <c r="B78" s="40" t="s">
        <v>191</v>
      </c>
      <c r="C78" s="41" t="s">
        <v>92</v>
      </c>
      <c r="D78" s="5">
        <f>D79+D80+D81+D85</f>
        <v>33834965.059999995</v>
      </c>
      <c r="E78" s="5">
        <f>E79+E80+E81+E85</f>
        <v>23595772.560000002</v>
      </c>
      <c r="F78" s="5">
        <f>F79+F80+F81+F85</f>
        <v>-10239192.499999996</v>
      </c>
      <c r="G78" s="43">
        <f>E78/D78</f>
        <v>0.6973783634224923</v>
      </c>
      <c r="H78" s="42">
        <f>H79+H80+H81+H85</f>
        <v>38883500</v>
      </c>
      <c r="I78" s="42">
        <f>I79+I80+I81+I85</f>
        <v>26480453.07</v>
      </c>
      <c r="J78" s="42">
        <f>J79+J80+J81+J85</f>
        <v>-12403046.930000002</v>
      </c>
      <c r="K78" s="43">
        <f t="shared" si="12"/>
        <v>0.6810203060424087</v>
      </c>
      <c r="L78" s="42">
        <f>I78-E78</f>
        <v>2884680.509999998</v>
      </c>
      <c r="M78" s="45"/>
    </row>
    <row r="79" spans="1:13" ht="74.25" customHeight="1" outlineLevel="4">
      <c r="A79" s="46" t="s">
        <v>93</v>
      </c>
      <c r="B79" s="47" t="s">
        <v>155</v>
      </c>
      <c r="C79" s="48" t="s">
        <v>93</v>
      </c>
      <c r="D79" s="7">
        <v>24010701.13</v>
      </c>
      <c r="E79" s="7">
        <v>15570278.96</v>
      </c>
      <c r="F79" s="7">
        <f>E79-D79</f>
        <v>-8440422.169999998</v>
      </c>
      <c r="G79" s="50">
        <f>E79/D79</f>
        <v>0.6484724821527943</v>
      </c>
      <c r="H79" s="49">
        <v>27000000</v>
      </c>
      <c r="I79" s="49">
        <v>17017783.06</v>
      </c>
      <c r="J79" s="49">
        <f>I79-H79</f>
        <v>-9982216.940000001</v>
      </c>
      <c r="K79" s="50">
        <f t="shared" si="12"/>
        <v>0.6302882614814814</v>
      </c>
      <c r="L79" s="49">
        <f>I79-E79</f>
        <v>1447504.0999999978</v>
      </c>
      <c r="M79" s="51" t="s">
        <v>244</v>
      </c>
    </row>
    <row r="80" spans="1:13" ht="57.75" customHeight="1" outlineLevel="4">
      <c r="A80" s="46" t="s">
        <v>94</v>
      </c>
      <c r="B80" s="47" t="s">
        <v>156</v>
      </c>
      <c r="C80" s="48" t="s">
        <v>94</v>
      </c>
      <c r="D80" s="7">
        <v>1396926.63</v>
      </c>
      <c r="E80" s="7">
        <v>1185491.51</v>
      </c>
      <c r="F80" s="7">
        <f aca="true" t="shared" si="13" ref="F80:F85">E80-D80</f>
        <v>-211435.11999999988</v>
      </c>
      <c r="G80" s="50">
        <f aca="true" t="shared" si="14" ref="G80:G85">E80/D80</f>
        <v>0.8486426448896605</v>
      </c>
      <c r="H80" s="49">
        <v>1400000</v>
      </c>
      <c r="I80" s="49">
        <v>901333.3</v>
      </c>
      <c r="J80" s="49">
        <f aca="true" t="shared" si="15" ref="J80:J85">I80-H80</f>
        <v>-498666.69999999995</v>
      </c>
      <c r="K80" s="50">
        <f t="shared" si="12"/>
        <v>0.6438095</v>
      </c>
      <c r="L80" s="49">
        <f aca="true" t="shared" si="16" ref="L80:L85">I80-E80</f>
        <v>-284158.20999999996</v>
      </c>
      <c r="M80" s="51" t="s">
        <v>203</v>
      </c>
    </row>
    <row r="81" spans="1:13" ht="60" customHeight="1" outlineLevel="2">
      <c r="A81" s="46" t="s">
        <v>95</v>
      </c>
      <c r="B81" s="47" t="s">
        <v>169</v>
      </c>
      <c r="C81" s="48" t="s">
        <v>95</v>
      </c>
      <c r="D81" s="7">
        <v>3502158.16</v>
      </c>
      <c r="E81" s="7">
        <v>3502158.16</v>
      </c>
      <c r="F81" s="7">
        <f t="shared" si="13"/>
        <v>0</v>
      </c>
      <c r="G81" s="50">
        <f t="shared" si="14"/>
        <v>1</v>
      </c>
      <c r="H81" s="49">
        <v>4395300</v>
      </c>
      <c r="I81" s="7">
        <v>4395293.02</v>
      </c>
      <c r="J81" s="49">
        <f t="shared" si="15"/>
        <v>-6.980000000447035</v>
      </c>
      <c r="K81" s="50">
        <f t="shared" si="12"/>
        <v>0.9999984119400267</v>
      </c>
      <c r="L81" s="49">
        <f t="shared" si="16"/>
        <v>893134.8599999994</v>
      </c>
      <c r="M81" s="51" t="s">
        <v>219</v>
      </c>
    </row>
    <row r="82" spans="1:13" ht="15" hidden="1" outlineLevel="3">
      <c r="A82" s="46" t="s">
        <v>96</v>
      </c>
      <c r="B82" s="47" t="s">
        <v>9</v>
      </c>
      <c r="C82" s="48" t="s">
        <v>96</v>
      </c>
      <c r="D82" s="7"/>
      <c r="E82" s="7"/>
      <c r="F82" s="7">
        <f t="shared" si="13"/>
        <v>0</v>
      </c>
      <c r="G82" s="50" t="e">
        <f t="shared" si="14"/>
        <v>#DIV/0!</v>
      </c>
      <c r="H82" s="49"/>
      <c r="I82" s="49"/>
      <c r="J82" s="49">
        <f t="shared" si="15"/>
        <v>0</v>
      </c>
      <c r="K82" s="50" t="e">
        <f t="shared" si="12"/>
        <v>#DIV/0!</v>
      </c>
      <c r="L82" s="49">
        <f t="shared" si="16"/>
        <v>0</v>
      </c>
      <c r="M82" s="52"/>
    </row>
    <row r="83" spans="1:13" ht="76.5" hidden="1" outlineLevel="4">
      <c r="A83" s="46" t="s">
        <v>97</v>
      </c>
      <c r="B83" s="47" t="s">
        <v>98</v>
      </c>
      <c r="C83" s="48" t="s">
        <v>97</v>
      </c>
      <c r="D83" s="7"/>
      <c r="E83" s="7"/>
      <c r="F83" s="7">
        <f t="shared" si="13"/>
        <v>0</v>
      </c>
      <c r="G83" s="50" t="e">
        <f t="shared" si="14"/>
        <v>#DIV/0!</v>
      </c>
      <c r="H83" s="49"/>
      <c r="I83" s="49"/>
      <c r="J83" s="49">
        <f t="shared" si="15"/>
        <v>0</v>
      </c>
      <c r="K83" s="50" t="e">
        <f t="shared" si="12"/>
        <v>#DIV/0!</v>
      </c>
      <c r="L83" s="49">
        <f t="shared" si="16"/>
        <v>0</v>
      </c>
      <c r="M83" s="52"/>
    </row>
    <row r="84" spans="1:13" ht="76.5" hidden="1" outlineLevel="5">
      <c r="A84" s="46" t="s">
        <v>97</v>
      </c>
      <c r="B84" s="47" t="s">
        <v>99</v>
      </c>
      <c r="C84" s="48" t="s">
        <v>97</v>
      </c>
      <c r="D84" s="7"/>
      <c r="E84" s="7"/>
      <c r="F84" s="7">
        <f t="shared" si="13"/>
        <v>0</v>
      </c>
      <c r="G84" s="50" t="e">
        <f t="shared" si="14"/>
        <v>#DIV/0!</v>
      </c>
      <c r="H84" s="49"/>
      <c r="I84" s="49"/>
      <c r="J84" s="49">
        <f t="shared" si="15"/>
        <v>0</v>
      </c>
      <c r="K84" s="50" t="e">
        <f t="shared" si="12"/>
        <v>#DIV/0!</v>
      </c>
      <c r="L84" s="49">
        <f t="shared" si="16"/>
        <v>0</v>
      </c>
      <c r="M84" s="52"/>
    </row>
    <row r="85" spans="1:13" ht="48" customHeight="1" outlineLevel="2" collapsed="1">
      <c r="A85" s="46" t="s">
        <v>100</v>
      </c>
      <c r="B85" s="47" t="s">
        <v>157</v>
      </c>
      <c r="C85" s="48" t="s">
        <v>100</v>
      </c>
      <c r="D85" s="7">
        <v>4925179.14</v>
      </c>
      <c r="E85" s="7">
        <v>3337843.93</v>
      </c>
      <c r="F85" s="7">
        <f t="shared" si="13"/>
        <v>-1587335.2099999995</v>
      </c>
      <c r="G85" s="50">
        <f t="shared" si="14"/>
        <v>0.6777101573608956</v>
      </c>
      <c r="H85" s="49">
        <v>6088200</v>
      </c>
      <c r="I85" s="49">
        <v>4166043.69</v>
      </c>
      <c r="J85" s="49">
        <f t="shared" si="15"/>
        <v>-1922156.31</v>
      </c>
      <c r="K85" s="50">
        <f t="shared" si="12"/>
        <v>0.6842816743865182</v>
      </c>
      <c r="L85" s="49">
        <f t="shared" si="16"/>
        <v>828199.7599999998</v>
      </c>
      <c r="M85" s="51" t="s">
        <v>212</v>
      </c>
    </row>
    <row r="86" spans="1:13" s="6" customFormat="1" ht="135.75" customHeight="1" outlineLevel="1">
      <c r="A86" s="39" t="s">
        <v>101</v>
      </c>
      <c r="B86" s="40" t="s">
        <v>167</v>
      </c>
      <c r="C86" s="41" t="s">
        <v>101</v>
      </c>
      <c r="D86" s="5">
        <v>621554.86</v>
      </c>
      <c r="E86" s="5">
        <v>513621.47</v>
      </c>
      <c r="F86" s="5">
        <f>E86-D86</f>
        <v>-107933.39000000001</v>
      </c>
      <c r="G86" s="43">
        <f>E86/D86</f>
        <v>0.8263493748564688</v>
      </c>
      <c r="H86" s="42">
        <v>940800</v>
      </c>
      <c r="I86" s="42">
        <v>684589.86</v>
      </c>
      <c r="J86" s="42">
        <f>I86-H86</f>
        <v>-256210.14</v>
      </c>
      <c r="K86" s="43">
        <f t="shared" si="12"/>
        <v>0.7276677933673469</v>
      </c>
      <c r="L86" s="42">
        <f>I86-E86</f>
        <v>170968.39</v>
      </c>
      <c r="M86" s="44" t="s">
        <v>232</v>
      </c>
    </row>
    <row r="87" spans="1:13" s="6" customFormat="1" ht="15" hidden="1" outlineLevel="3">
      <c r="A87" s="39" t="s">
        <v>102</v>
      </c>
      <c r="B87" s="40" t="s">
        <v>9</v>
      </c>
      <c r="C87" s="41" t="s">
        <v>102</v>
      </c>
      <c r="D87" s="5"/>
      <c r="E87" s="5"/>
      <c r="F87" s="5"/>
      <c r="G87" s="43" t="e">
        <f aca="true" t="shared" si="17" ref="G87:G125">E87/D87</f>
        <v>#DIV/0!</v>
      </c>
      <c r="H87" s="42">
        <v>33800</v>
      </c>
      <c r="I87" s="42">
        <v>2890.68</v>
      </c>
      <c r="J87" s="42">
        <f aca="true" t="shared" si="18" ref="J87:J102">I87-H87</f>
        <v>-30909.32</v>
      </c>
      <c r="K87" s="43">
        <f t="shared" si="12"/>
        <v>0.08552307692307692</v>
      </c>
      <c r="L87" s="42">
        <f aca="true" t="shared" si="19" ref="L87:L125">I87-E87</f>
        <v>2890.68</v>
      </c>
      <c r="M87" s="45"/>
    </row>
    <row r="88" spans="1:13" s="6" customFormat="1" ht="51" hidden="1" outlineLevel="4">
      <c r="A88" s="39" t="s">
        <v>103</v>
      </c>
      <c r="B88" s="40" t="s">
        <v>104</v>
      </c>
      <c r="C88" s="41" t="s">
        <v>103</v>
      </c>
      <c r="D88" s="5"/>
      <c r="E88" s="5"/>
      <c r="F88" s="5"/>
      <c r="G88" s="43" t="e">
        <f t="shared" si="17"/>
        <v>#DIV/0!</v>
      </c>
      <c r="H88" s="42">
        <v>33800</v>
      </c>
      <c r="I88" s="42">
        <v>2890.68</v>
      </c>
      <c r="J88" s="42">
        <f t="shared" si="18"/>
        <v>-30909.32</v>
      </c>
      <c r="K88" s="43">
        <f t="shared" si="12"/>
        <v>0.08552307692307692</v>
      </c>
      <c r="L88" s="42">
        <f t="shared" si="19"/>
        <v>2890.68</v>
      </c>
      <c r="M88" s="45"/>
    </row>
    <row r="89" spans="1:13" s="6" customFormat="1" ht="51" hidden="1" outlineLevel="5">
      <c r="A89" s="39" t="s">
        <v>103</v>
      </c>
      <c r="B89" s="40" t="s">
        <v>105</v>
      </c>
      <c r="C89" s="41" t="s">
        <v>103</v>
      </c>
      <c r="D89" s="5"/>
      <c r="E89" s="5"/>
      <c r="F89" s="5"/>
      <c r="G89" s="43" t="e">
        <f t="shared" si="17"/>
        <v>#DIV/0!</v>
      </c>
      <c r="H89" s="42">
        <v>33800</v>
      </c>
      <c r="I89" s="42">
        <v>0</v>
      </c>
      <c r="J89" s="42">
        <f t="shared" si="18"/>
        <v>-33800</v>
      </c>
      <c r="K89" s="43">
        <f t="shared" si="12"/>
        <v>0</v>
      </c>
      <c r="L89" s="42">
        <f t="shared" si="19"/>
        <v>0</v>
      </c>
      <c r="M89" s="45"/>
    </row>
    <row r="90" spans="1:13" s="6" customFormat="1" ht="51" hidden="1" outlineLevel="5">
      <c r="A90" s="39" t="s">
        <v>106</v>
      </c>
      <c r="B90" s="40" t="s">
        <v>105</v>
      </c>
      <c r="C90" s="41" t="s">
        <v>106</v>
      </c>
      <c r="D90" s="5"/>
      <c r="E90" s="5"/>
      <c r="F90" s="5"/>
      <c r="G90" s="43" t="e">
        <f t="shared" si="17"/>
        <v>#DIV/0!</v>
      </c>
      <c r="H90" s="42">
        <v>0</v>
      </c>
      <c r="I90" s="42">
        <v>2890.68</v>
      </c>
      <c r="J90" s="42">
        <f t="shared" si="18"/>
        <v>2890.68</v>
      </c>
      <c r="K90" s="43" t="e">
        <f t="shared" si="12"/>
        <v>#DIV/0!</v>
      </c>
      <c r="L90" s="42">
        <f t="shared" si="19"/>
        <v>2890.68</v>
      </c>
      <c r="M90" s="45"/>
    </row>
    <row r="91" spans="1:13" s="6" customFormat="1" ht="15" hidden="1" outlineLevel="3">
      <c r="A91" s="39" t="s">
        <v>107</v>
      </c>
      <c r="B91" s="40" t="s">
        <v>9</v>
      </c>
      <c r="C91" s="41" t="s">
        <v>107</v>
      </c>
      <c r="D91" s="5"/>
      <c r="E91" s="5"/>
      <c r="F91" s="5"/>
      <c r="G91" s="43" t="e">
        <f t="shared" si="17"/>
        <v>#DIV/0!</v>
      </c>
      <c r="H91" s="42">
        <v>0</v>
      </c>
      <c r="I91" s="42">
        <v>53.23</v>
      </c>
      <c r="J91" s="42">
        <f t="shared" si="18"/>
        <v>53.23</v>
      </c>
      <c r="K91" s="43" t="e">
        <f t="shared" si="12"/>
        <v>#DIV/0!</v>
      </c>
      <c r="L91" s="42">
        <f t="shared" si="19"/>
        <v>53.23</v>
      </c>
      <c r="M91" s="45"/>
    </row>
    <row r="92" spans="1:13" s="6" customFormat="1" ht="51" hidden="1" outlineLevel="4">
      <c r="A92" s="39" t="s">
        <v>108</v>
      </c>
      <c r="B92" s="40" t="s">
        <v>109</v>
      </c>
      <c r="C92" s="41" t="s">
        <v>108</v>
      </c>
      <c r="D92" s="5"/>
      <c r="E92" s="5"/>
      <c r="F92" s="5"/>
      <c r="G92" s="43" t="e">
        <f t="shared" si="17"/>
        <v>#DIV/0!</v>
      </c>
      <c r="H92" s="42">
        <v>0</v>
      </c>
      <c r="I92" s="42">
        <v>53.23</v>
      </c>
      <c r="J92" s="42">
        <f t="shared" si="18"/>
        <v>53.23</v>
      </c>
      <c r="K92" s="43" t="e">
        <f t="shared" si="12"/>
        <v>#DIV/0!</v>
      </c>
      <c r="L92" s="42">
        <f t="shared" si="19"/>
        <v>53.23</v>
      </c>
      <c r="M92" s="45"/>
    </row>
    <row r="93" spans="1:13" s="6" customFormat="1" ht="51" hidden="1" outlineLevel="5">
      <c r="A93" s="39" t="s">
        <v>110</v>
      </c>
      <c r="B93" s="40" t="s">
        <v>111</v>
      </c>
      <c r="C93" s="41" t="s">
        <v>110</v>
      </c>
      <c r="D93" s="5"/>
      <c r="E93" s="5"/>
      <c r="F93" s="5"/>
      <c r="G93" s="43" t="e">
        <f t="shared" si="17"/>
        <v>#DIV/0!</v>
      </c>
      <c r="H93" s="42">
        <v>0</v>
      </c>
      <c r="I93" s="42">
        <v>53.23</v>
      </c>
      <c r="J93" s="42">
        <f t="shared" si="18"/>
        <v>53.23</v>
      </c>
      <c r="K93" s="43" t="e">
        <f t="shared" si="12"/>
        <v>#DIV/0!</v>
      </c>
      <c r="L93" s="42">
        <f t="shared" si="19"/>
        <v>53.23</v>
      </c>
      <c r="M93" s="45"/>
    </row>
    <row r="94" spans="1:13" s="6" customFormat="1" ht="15" hidden="1" outlineLevel="3">
      <c r="A94" s="39" t="s">
        <v>112</v>
      </c>
      <c r="B94" s="40" t="s">
        <v>9</v>
      </c>
      <c r="C94" s="41" t="s">
        <v>112</v>
      </c>
      <c r="D94" s="5"/>
      <c r="E94" s="5"/>
      <c r="F94" s="5"/>
      <c r="G94" s="43" t="e">
        <f t="shared" si="17"/>
        <v>#DIV/0!</v>
      </c>
      <c r="H94" s="42">
        <v>59400</v>
      </c>
      <c r="I94" s="42">
        <v>481.81</v>
      </c>
      <c r="J94" s="42">
        <f t="shared" si="18"/>
        <v>-58918.19</v>
      </c>
      <c r="K94" s="43">
        <f t="shared" si="12"/>
        <v>0.008111279461279462</v>
      </c>
      <c r="L94" s="42">
        <f t="shared" si="19"/>
        <v>481.81</v>
      </c>
      <c r="M94" s="45"/>
    </row>
    <row r="95" spans="1:13" s="6" customFormat="1" ht="38.25" hidden="1" outlineLevel="4">
      <c r="A95" s="39" t="s">
        <v>113</v>
      </c>
      <c r="B95" s="40" t="s">
        <v>114</v>
      </c>
      <c r="C95" s="41" t="s">
        <v>113</v>
      </c>
      <c r="D95" s="5"/>
      <c r="E95" s="5"/>
      <c r="F95" s="5"/>
      <c r="G95" s="43" t="e">
        <f t="shared" si="17"/>
        <v>#DIV/0!</v>
      </c>
      <c r="H95" s="42">
        <v>59400</v>
      </c>
      <c r="I95" s="42">
        <v>481.81</v>
      </c>
      <c r="J95" s="42">
        <f t="shared" si="18"/>
        <v>-58918.19</v>
      </c>
      <c r="K95" s="43">
        <f t="shared" si="12"/>
        <v>0.008111279461279462</v>
      </c>
      <c r="L95" s="42">
        <f t="shared" si="19"/>
        <v>481.81</v>
      </c>
      <c r="M95" s="45"/>
    </row>
    <row r="96" spans="1:13" s="6" customFormat="1" ht="38.25" hidden="1" outlineLevel="5">
      <c r="A96" s="39" t="s">
        <v>113</v>
      </c>
      <c r="B96" s="40" t="s">
        <v>115</v>
      </c>
      <c r="C96" s="41" t="s">
        <v>113</v>
      </c>
      <c r="D96" s="5"/>
      <c r="E96" s="5"/>
      <c r="F96" s="5"/>
      <c r="G96" s="43" t="e">
        <f t="shared" si="17"/>
        <v>#DIV/0!</v>
      </c>
      <c r="H96" s="42">
        <v>59400</v>
      </c>
      <c r="I96" s="42">
        <v>0</v>
      </c>
      <c r="J96" s="42">
        <f t="shared" si="18"/>
        <v>-59400</v>
      </c>
      <c r="K96" s="43">
        <f t="shared" si="12"/>
        <v>0</v>
      </c>
      <c r="L96" s="42">
        <f t="shared" si="19"/>
        <v>0</v>
      </c>
      <c r="M96" s="45"/>
    </row>
    <row r="97" spans="1:13" s="6" customFormat="1" ht="38.25" hidden="1" outlineLevel="5">
      <c r="A97" s="39" t="s">
        <v>116</v>
      </c>
      <c r="B97" s="40" t="s">
        <v>117</v>
      </c>
      <c r="C97" s="41" t="s">
        <v>116</v>
      </c>
      <c r="D97" s="5"/>
      <c r="E97" s="5"/>
      <c r="F97" s="5"/>
      <c r="G97" s="43" t="e">
        <f t="shared" si="17"/>
        <v>#DIV/0!</v>
      </c>
      <c r="H97" s="42">
        <v>0</v>
      </c>
      <c r="I97" s="42">
        <v>481.81</v>
      </c>
      <c r="J97" s="42">
        <f t="shared" si="18"/>
        <v>481.81</v>
      </c>
      <c r="K97" s="43" t="e">
        <f t="shared" si="12"/>
        <v>#DIV/0!</v>
      </c>
      <c r="L97" s="42">
        <f t="shared" si="19"/>
        <v>481.81</v>
      </c>
      <c r="M97" s="45"/>
    </row>
    <row r="98" spans="1:13" s="6" customFormat="1" ht="15" hidden="1" outlineLevel="3">
      <c r="A98" s="39" t="s">
        <v>118</v>
      </c>
      <c r="B98" s="40" t="s">
        <v>9</v>
      </c>
      <c r="C98" s="41" t="s">
        <v>118</v>
      </c>
      <c r="D98" s="5"/>
      <c r="E98" s="5"/>
      <c r="F98" s="5"/>
      <c r="G98" s="43" t="e">
        <f t="shared" si="17"/>
        <v>#DIV/0!</v>
      </c>
      <c r="H98" s="42">
        <v>464900</v>
      </c>
      <c r="I98" s="42">
        <v>39261.54</v>
      </c>
      <c r="J98" s="42">
        <f t="shared" si="18"/>
        <v>-425638.46</v>
      </c>
      <c r="K98" s="43">
        <f t="shared" si="12"/>
        <v>0.0844515809851581</v>
      </c>
      <c r="L98" s="42">
        <f t="shared" si="19"/>
        <v>39261.54</v>
      </c>
      <c r="M98" s="45"/>
    </row>
    <row r="99" spans="1:13" s="6" customFormat="1" ht="38.25" hidden="1" outlineLevel="4">
      <c r="A99" s="39" t="s">
        <v>119</v>
      </c>
      <c r="B99" s="40" t="s">
        <v>120</v>
      </c>
      <c r="C99" s="41" t="s">
        <v>119</v>
      </c>
      <c r="D99" s="5"/>
      <c r="E99" s="5"/>
      <c r="F99" s="5"/>
      <c r="G99" s="43" t="e">
        <f t="shared" si="17"/>
        <v>#DIV/0!</v>
      </c>
      <c r="H99" s="42">
        <v>464900</v>
      </c>
      <c r="I99" s="42">
        <v>39261.54</v>
      </c>
      <c r="J99" s="42">
        <f t="shared" si="18"/>
        <v>-425638.46</v>
      </c>
      <c r="K99" s="43">
        <f t="shared" si="12"/>
        <v>0.0844515809851581</v>
      </c>
      <c r="L99" s="42">
        <f t="shared" si="19"/>
        <v>39261.54</v>
      </c>
      <c r="M99" s="45"/>
    </row>
    <row r="100" spans="1:13" s="6" customFormat="1" ht="38.25" hidden="1" outlineLevel="5">
      <c r="A100" s="39" t="s">
        <v>119</v>
      </c>
      <c r="B100" s="40" t="s">
        <v>121</v>
      </c>
      <c r="C100" s="41" t="s">
        <v>119</v>
      </c>
      <c r="D100" s="5"/>
      <c r="E100" s="5"/>
      <c r="F100" s="5"/>
      <c r="G100" s="43" t="e">
        <f t="shared" si="17"/>
        <v>#DIV/0!</v>
      </c>
      <c r="H100" s="42">
        <v>464900</v>
      </c>
      <c r="I100" s="42">
        <v>0</v>
      </c>
      <c r="J100" s="42">
        <f t="shared" si="18"/>
        <v>-464900</v>
      </c>
      <c r="K100" s="43">
        <f t="shared" si="12"/>
        <v>0</v>
      </c>
      <c r="L100" s="42">
        <f t="shared" si="19"/>
        <v>0</v>
      </c>
      <c r="M100" s="45"/>
    </row>
    <row r="101" spans="1:13" s="6" customFormat="1" ht="38.25" hidden="1" outlineLevel="5">
      <c r="A101" s="39" t="s">
        <v>122</v>
      </c>
      <c r="B101" s="40" t="s">
        <v>123</v>
      </c>
      <c r="C101" s="41" t="s">
        <v>122</v>
      </c>
      <c r="D101" s="5"/>
      <c r="E101" s="5"/>
      <c r="F101" s="5"/>
      <c r="G101" s="43" t="e">
        <f t="shared" si="17"/>
        <v>#DIV/0!</v>
      </c>
      <c r="H101" s="42">
        <v>0</v>
      </c>
      <c r="I101" s="42">
        <v>39261.54</v>
      </c>
      <c r="J101" s="42">
        <f t="shared" si="18"/>
        <v>39261.54</v>
      </c>
      <c r="K101" s="43" t="e">
        <f t="shared" si="12"/>
        <v>#DIV/0!</v>
      </c>
      <c r="L101" s="42">
        <f t="shared" si="19"/>
        <v>39261.54</v>
      </c>
      <c r="M101" s="45"/>
    </row>
    <row r="102" spans="1:13" s="6" customFormat="1" ht="57" customHeight="1" outlineLevel="1" collapsed="1">
      <c r="A102" s="39" t="s">
        <v>124</v>
      </c>
      <c r="B102" s="40" t="s">
        <v>168</v>
      </c>
      <c r="C102" s="41" t="s">
        <v>124</v>
      </c>
      <c r="D102" s="5">
        <f>D103+D104</f>
        <v>2805506.1599999997</v>
      </c>
      <c r="E102" s="5">
        <f>E103+E104</f>
        <v>1415411.8399999999</v>
      </c>
      <c r="F102" s="5">
        <f>F103+F104</f>
        <v>-1390094.3199999998</v>
      </c>
      <c r="G102" s="43">
        <f t="shared" si="17"/>
        <v>0.504512112709102</v>
      </c>
      <c r="H102" s="42">
        <f>H103+H104</f>
        <v>2550567.86</v>
      </c>
      <c r="I102" s="42">
        <f>I103+I104</f>
        <v>1899874.16</v>
      </c>
      <c r="J102" s="42">
        <f t="shared" si="18"/>
        <v>-650693.7</v>
      </c>
      <c r="K102" s="43">
        <f t="shared" si="12"/>
        <v>0.7448828120965972</v>
      </c>
      <c r="L102" s="42">
        <f t="shared" si="19"/>
        <v>484462.32000000007</v>
      </c>
      <c r="M102" s="45"/>
    </row>
    <row r="103" spans="1:13" ht="73.5" customHeight="1" outlineLevel="2">
      <c r="A103" s="46" t="s">
        <v>125</v>
      </c>
      <c r="B103" s="47" t="s">
        <v>177</v>
      </c>
      <c r="C103" s="48" t="s">
        <v>125</v>
      </c>
      <c r="D103" s="7">
        <v>2281311.07</v>
      </c>
      <c r="E103" s="7">
        <v>1232837.63</v>
      </c>
      <c r="F103" s="7">
        <f>E103-D103</f>
        <v>-1048473.44</v>
      </c>
      <c r="G103" s="50">
        <f t="shared" si="17"/>
        <v>0.5404075078634497</v>
      </c>
      <c r="H103" s="49">
        <v>2310302.77</v>
      </c>
      <c r="I103" s="49">
        <v>1469834.94</v>
      </c>
      <c r="J103" s="49">
        <f>I103-H103</f>
        <v>-840467.8300000001</v>
      </c>
      <c r="K103" s="50">
        <f t="shared" si="12"/>
        <v>0.6362087943997055</v>
      </c>
      <c r="L103" s="49">
        <f t="shared" si="19"/>
        <v>236997.31000000006</v>
      </c>
      <c r="M103" s="51" t="s">
        <v>224</v>
      </c>
    </row>
    <row r="104" spans="1:13" ht="33" customHeight="1" outlineLevel="3">
      <c r="A104" s="46" t="s">
        <v>126</v>
      </c>
      <c r="B104" s="47" t="s">
        <v>176</v>
      </c>
      <c r="C104" s="48" t="s">
        <v>126</v>
      </c>
      <c r="D104" s="7">
        <v>524195.09</v>
      </c>
      <c r="E104" s="7">
        <v>182574.21</v>
      </c>
      <c r="F104" s="7">
        <f>E104-D104</f>
        <v>-341620.88</v>
      </c>
      <c r="G104" s="50">
        <f t="shared" si="17"/>
        <v>0.34829439169298587</v>
      </c>
      <c r="H104" s="49">
        <v>240265.09</v>
      </c>
      <c r="I104" s="7">
        <v>430039.22</v>
      </c>
      <c r="J104" s="49">
        <f>I104-H104</f>
        <v>189774.12999999998</v>
      </c>
      <c r="K104" s="50">
        <f t="shared" si="12"/>
        <v>1.7898531159895097</v>
      </c>
      <c r="L104" s="49">
        <f t="shared" si="19"/>
        <v>247465.00999999998</v>
      </c>
      <c r="M104" s="51" t="s">
        <v>193</v>
      </c>
    </row>
    <row r="105" spans="1:13" s="6" customFormat="1" ht="38.25" outlineLevel="1">
      <c r="A105" s="39" t="s">
        <v>127</v>
      </c>
      <c r="B105" s="40" t="s">
        <v>128</v>
      </c>
      <c r="C105" s="41" t="s">
        <v>127</v>
      </c>
      <c r="D105" s="5">
        <f>D106+D107</f>
        <v>8771324.31</v>
      </c>
      <c r="E105" s="5">
        <f>E106+E107</f>
        <v>6595840.59</v>
      </c>
      <c r="F105" s="5">
        <f>F106+F107</f>
        <v>-2175483.72</v>
      </c>
      <c r="G105" s="43">
        <f t="shared" si="17"/>
        <v>0.7519777352754158</v>
      </c>
      <c r="H105" s="42">
        <f>H106+H107</f>
        <v>17546120</v>
      </c>
      <c r="I105" s="42">
        <f>I106+I107</f>
        <v>13050648.42</v>
      </c>
      <c r="J105" s="42">
        <f>J106+J107</f>
        <v>-4495471.58</v>
      </c>
      <c r="K105" s="43">
        <f t="shared" si="12"/>
        <v>0.7437911298908249</v>
      </c>
      <c r="L105" s="42">
        <f t="shared" si="19"/>
        <v>6454807.83</v>
      </c>
      <c r="M105" s="45"/>
    </row>
    <row r="106" spans="1:13" ht="81" customHeight="1" outlineLevel="2">
      <c r="A106" s="46" t="s">
        <v>129</v>
      </c>
      <c r="B106" s="47" t="s">
        <v>178</v>
      </c>
      <c r="C106" s="48" t="s">
        <v>129</v>
      </c>
      <c r="D106" s="7">
        <f>274200+2764772.86</f>
        <v>3038972.86</v>
      </c>
      <c r="E106" s="7">
        <f>189440+2729778.59</f>
        <v>2919218.59</v>
      </c>
      <c r="F106" s="7">
        <f aca="true" t="shared" si="20" ref="F106:F125">E106-D106</f>
        <v>-119754.27000000002</v>
      </c>
      <c r="G106" s="50">
        <f t="shared" si="17"/>
        <v>0.9605938336678663</v>
      </c>
      <c r="H106" s="49">
        <v>10366320</v>
      </c>
      <c r="I106" s="49">
        <v>5199044.04</v>
      </c>
      <c r="J106" s="49">
        <f>I106-H106</f>
        <v>-5167275.96</v>
      </c>
      <c r="K106" s="50">
        <f t="shared" si="12"/>
        <v>0.5015322737480611</v>
      </c>
      <c r="L106" s="49">
        <f t="shared" si="19"/>
        <v>2279825.45</v>
      </c>
      <c r="M106" s="87" t="s">
        <v>235</v>
      </c>
    </row>
    <row r="107" spans="1:13" ht="114.75" customHeight="1" outlineLevel="2">
      <c r="A107" s="46" t="s">
        <v>130</v>
      </c>
      <c r="B107" s="47" t="s">
        <v>179</v>
      </c>
      <c r="C107" s="48" t="s">
        <v>130</v>
      </c>
      <c r="D107" s="7">
        <v>5732351.45</v>
      </c>
      <c r="E107" s="7">
        <v>3676622</v>
      </c>
      <c r="F107" s="7">
        <f t="shared" si="20"/>
        <v>-2055729.4500000002</v>
      </c>
      <c r="G107" s="50">
        <f t="shared" si="17"/>
        <v>0.6413811211802095</v>
      </c>
      <c r="H107" s="49">
        <v>7179800</v>
      </c>
      <c r="I107" s="49">
        <v>7851604.38</v>
      </c>
      <c r="J107" s="49">
        <f>I107-H107</f>
        <v>671804.3799999999</v>
      </c>
      <c r="K107" s="50">
        <f t="shared" si="12"/>
        <v>1.0935686760076881</v>
      </c>
      <c r="L107" s="49">
        <f t="shared" si="19"/>
        <v>4174982.38</v>
      </c>
      <c r="M107" s="51" t="s">
        <v>238</v>
      </c>
    </row>
    <row r="108" spans="1:13" s="6" customFormat="1" ht="82.5" customHeight="1" outlineLevel="1">
      <c r="A108" s="39" t="s">
        <v>131</v>
      </c>
      <c r="B108" s="40" t="s">
        <v>132</v>
      </c>
      <c r="C108" s="41" t="s">
        <v>131</v>
      </c>
      <c r="D108" s="5">
        <v>5407424.4</v>
      </c>
      <c r="E108" s="5">
        <v>3903229.56</v>
      </c>
      <c r="F108" s="5">
        <f t="shared" si="20"/>
        <v>-1504194.8400000003</v>
      </c>
      <c r="G108" s="43">
        <f t="shared" si="17"/>
        <v>0.7218278557902723</v>
      </c>
      <c r="H108" s="42">
        <v>4528200</v>
      </c>
      <c r="I108" s="42">
        <v>3454238.4</v>
      </c>
      <c r="J108" s="42">
        <f>I108-H108</f>
        <v>-1073961.6</v>
      </c>
      <c r="K108" s="43">
        <f t="shared" si="12"/>
        <v>0.7628281436332317</v>
      </c>
      <c r="L108" s="42">
        <f t="shared" si="19"/>
        <v>-448991.16000000015</v>
      </c>
      <c r="M108" s="44"/>
    </row>
    <row r="109" spans="1:13" s="6" customFormat="1" ht="30.75" customHeight="1" outlineLevel="1">
      <c r="A109" s="39" t="s">
        <v>133</v>
      </c>
      <c r="B109" s="40" t="s">
        <v>134</v>
      </c>
      <c r="C109" s="41" t="s">
        <v>133</v>
      </c>
      <c r="D109" s="5">
        <f>D111+D112+D113+D114+D115+D110</f>
        <v>6346380.25</v>
      </c>
      <c r="E109" s="5">
        <f>E111+E112+E113+E114+E115+E110</f>
        <v>3943609.08</v>
      </c>
      <c r="F109" s="5">
        <f>F111+F112+F113+F114+F115+F110</f>
        <v>-2402771.17</v>
      </c>
      <c r="G109" s="43">
        <f t="shared" si="17"/>
        <v>0.6213950196255574</v>
      </c>
      <c r="H109" s="42">
        <f>H111+H112+H113+H114+H115+H110</f>
        <v>4074436</v>
      </c>
      <c r="I109" s="42">
        <f>I111+I112+I113+I114+I115+I110</f>
        <v>4226989.27</v>
      </c>
      <c r="J109" s="42">
        <f>J111+J112+J113+J114+J115+J110</f>
        <v>152553.2699999998</v>
      </c>
      <c r="K109" s="43">
        <f t="shared" si="12"/>
        <v>1.0374415673727602</v>
      </c>
      <c r="L109" s="42">
        <f t="shared" si="19"/>
        <v>283380.1899999995</v>
      </c>
      <c r="M109" s="45"/>
    </row>
    <row r="110" spans="1:13" s="95" customFormat="1" ht="42.75" customHeight="1" outlineLevel="1">
      <c r="A110" s="90"/>
      <c r="B110" s="91" t="s">
        <v>221</v>
      </c>
      <c r="C110" s="92"/>
      <c r="D110" s="93">
        <v>0</v>
      </c>
      <c r="E110" s="93">
        <v>0</v>
      </c>
      <c r="F110" s="7">
        <f t="shared" si="20"/>
        <v>0</v>
      </c>
      <c r="G110" s="50" t="e">
        <f t="shared" si="17"/>
        <v>#DIV/0!</v>
      </c>
      <c r="H110" s="94">
        <v>337100</v>
      </c>
      <c r="I110" s="94">
        <v>337095.79</v>
      </c>
      <c r="J110" s="49">
        <f aca="true" t="shared" si="21" ref="J110:J115">I110-H110</f>
        <v>-4.210000000020955</v>
      </c>
      <c r="K110" s="50">
        <f t="shared" si="12"/>
        <v>0.9999875111242954</v>
      </c>
      <c r="L110" s="49">
        <f t="shared" si="19"/>
        <v>337095.79</v>
      </c>
      <c r="M110" s="87" t="s">
        <v>225</v>
      </c>
    </row>
    <row r="111" spans="1:13" ht="105.75" customHeight="1" outlineLevel="5">
      <c r="A111" s="46" t="s">
        <v>135</v>
      </c>
      <c r="B111" s="47" t="s">
        <v>190</v>
      </c>
      <c r="C111" s="48" t="s">
        <v>135</v>
      </c>
      <c r="D111" s="7">
        <v>605435</v>
      </c>
      <c r="E111" s="7">
        <v>487435</v>
      </c>
      <c r="F111" s="7">
        <f t="shared" si="20"/>
        <v>-118000</v>
      </c>
      <c r="G111" s="50">
        <f t="shared" si="17"/>
        <v>0.8050988132499773</v>
      </c>
      <c r="H111" s="49">
        <v>787400</v>
      </c>
      <c r="I111" s="49">
        <v>930552.02</v>
      </c>
      <c r="J111" s="49">
        <f t="shared" si="21"/>
        <v>143152.02000000002</v>
      </c>
      <c r="K111" s="50">
        <f t="shared" si="12"/>
        <v>1.181803429006858</v>
      </c>
      <c r="L111" s="49">
        <f t="shared" si="19"/>
        <v>443117.02</v>
      </c>
      <c r="M111" s="87" t="s">
        <v>248</v>
      </c>
    </row>
    <row r="112" spans="1:13" ht="90.75" customHeight="1" outlineLevel="5">
      <c r="A112" s="46" t="s">
        <v>136</v>
      </c>
      <c r="B112" s="47" t="s">
        <v>189</v>
      </c>
      <c r="C112" s="48" t="s">
        <v>136</v>
      </c>
      <c r="D112" s="7">
        <v>439101.61</v>
      </c>
      <c r="E112" s="7">
        <v>343883.61</v>
      </c>
      <c r="F112" s="7">
        <f t="shared" si="20"/>
        <v>-95218</v>
      </c>
      <c r="G112" s="50">
        <f t="shared" si="17"/>
        <v>0.783152696707261</v>
      </c>
      <c r="H112" s="49">
        <v>175100</v>
      </c>
      <c r="I112" s="49">
        <v>119996.43</v>
      </c>
      <c r="J112" s="49">
        <f t="shared" si="21"/>
        <v>-55103.57000000001</v>
      </c>
      <c r="K112" s="50">
        <f t="shared" si="12"/>
        <v>0.6853022844089092</v>
      </c>
      <c r="L112" s="49">
        <f t="shared" si="19"/>
        <v>-223887.18</v>
      </c>
      <c r="M112" s="51" t="s">
        <v>194</v>
      </c>
    </row>
    <row r="113" spans="1:13" ht="49.5" customHeight="1" outlineLevel="5">
      <c r="A113" s="46" t="s">
        <v>137</v>
      </c>
      <c r="B113" s="47" t="s">
        <v>138</v>
      </c>
      <c r="C113" s="48" t="s">
        <v>137</v>
      </c>
      <c r="D113" s="7">
        <v>2900883.86</v>
      </c>
      <c r="E113" s="7">
        <v>1934917.72</v>
      </c>
      <c r="F113" s="7">
        <f t="shared" si="20"/>
        <v>-965966.1399999999</v>
      </c>
      <c r="G113" s="50">
        <f t="shared" si="17"/>
        <v>0.6670097161352747</v>
      </c>
      <c r="H113" s="49">
        <v>374836</v>
      </c>
      <c r="I113" s="49">
        <v>356982.52</v>
      </c>
      <c r="J113" s="49">
        <f t="shared" si="21"/>
        <v>-17853.47999999998</v>
      </c>
      <c r="K113" s="50">
        <f t="shared" si="12"/>
        <v>0.952369889765124</v>
      </c>
      <c r="L113" s="49">
        <f t="shared" si="19"/>
        <v>-1577935.2</v>
      </c>
      <c r="M113" s="51" t="s">
        <v>229</v>
      </c>
    </row>
    <row r="114" spans="1:13" ht="45" customHeight="1" outlineLevel="5">
      <c r="A114" s="46" t="s">
        <v>139</v>
      </c>
      <c r="B114" s="47" t="s">
        <v>187</v>
      </c>
      <c r="C114" s="48" t="s">
        <v>139</v>
      </c>
      <c r="D114" s="7"/>
      <c r="E114" s="7">
        <v>185958</v>
      </c>
      <c r="F114" s="7">
        <f t="shared" si="20"/>
        <v>185958</v>
      </c>
      <c r="G114" s="50" t="e">
        <f t="shared" si="17"/>
        <v>#DIV/0!</v>
      </c>
      <c r="H114" s="49">
        <v>0</v>
      </c>
      <c r="I114" s="49">
        <v>0</v>
      </c>
      <c r="J114" s="49">
        <f t="shared" si="21"/>
        <v>0</v>
      </c>
      <c r="K114" s="50" t="e">
        <f t="shared" si="12"/>
        <v>#DIV/0!</v>
      </c>
      <c r="L114" s="49">
        <f t="shared" si="19"/>
        <v>-185958</v>
      </c>
      <c r="M114" s="51" t="s">
        <v>205</v>
      </c>
    </row>
    <row r="115" spans="1:13" ht="90" customHeight="1" outlineLevel="5" thickBot="1">
      <c r="A115" s="46" t="s">
        <v>140</v>
      </c>
      <c r="B115" s="23" t="s">
        <v>188</v>
      </c>
      <c r="C115" s="24" t="s">
        <v>140</v>
      </c>
      <c r="D115" s="27">
        <v>2400959.78</v>
      </c>
      <c r="E115" s="27">
        <v>991414.75</v>
      </c>
      <c r="F115" s="7">
        <f t="shared" si="20"/>
        <v>-1409545.0299999998</v>
      </c>
      <c r="G115" s="50">
        <f t="shared" si="17"/>
        <v>0.41292434727915356</v>
      </c>
      <c r="H115" s="25">
        <v>2400000</v>
      </c>
      <c r="I115" s="49">
        <v>2482362.51</v>
      </c>
      <c r="J115" s="49">
        <f t="shared" si="21"/>
        <v>82362.50999999978</v>
      </c>
      <c r="K115" s="26">
        <f t="shared" si="12"/>
        <v>1.0343177124999998</v>
      </c>
      <c r="L115" s="49">
        <f t="shared" si="19"/>
        <v>1490947.7599999998</v>
      </c>
      <c r="M115" s="96" t="s">
        <v>247</v>
      </c>
    </row>
    <row r="116" spans="1:13" s="4" customFormat="1" ht="31.5" customHeight="1" thickBot="1">
      <c r="A116" s="36" t="s">
        <v>141</v>
      </c>
      <c r="B116" s="18" t="s">
        <v>142</v>
      </c>
      <c r="C116" s="19" t="s">
        <v>141</v>
      </c>
      <c r="D116" s="33">
        <f>D117+D121+D122+D125+D124</f>
        <v>968103249.49</v>
      </c>
      <c r="E116" s="33">
        <f>E117+E121+E122+E125+E124</f>
        <v>623177502.93</v>
      </c>
      <c r="F116" s="33">
        <f t="shared" si="20"/>
        <v>-344925746.56000006</v>
      </c>
      <c r="G116" s="21">
        <f t="shared" si="17"/>
        <v>0.6437097522999659</v>
      </c>
      <c r="H116" s="20">
        <f>H117+H121+H122+H125+H124+H123</f>
        <v>1046789978.71</v>
      </c>
      <c r="I116" s="20">
        <f>I117+I121+I122+I125+I124+I123</f>
        <v>614769304.5</v>
      </c>
      <c r="J116" s="20">
        <f>J117+J121+J122+J125+J124+J123</f>
        <v>-432020674.21000004</v>
      </c>
      <c r="K116" s="21">
        <f t="shared" si="12"/>
        <v>0.5872900171031481</v>
      </c>
      <c r="L116" s="20">
        <f t="shared" si="19"/>
        <v>-8408198.429999948</v>
      </c>
      <c r="M116" s="34"/>
    </row>
    <row r="117" spans="1:13" ht="86.25" customHeight="1" outlineLevel="2">
      <c r="A117" s="46" t="s">
        <v>146</v>
      </c>
      <c r="B117" s="28" t="s">
        <v>159</v>
      </c>
      <c r="C117" s="29" t="s">
        <v>146</v>
      </c>
      <c r="D117" s="32">
        <v>340135474</v>
      </c>
      <c r="E117" s="32">
        <v>250214620</v>
      </c>
      <c r="F117" s="32">
        <f t="shared" si="20"/>
        <v>-89920854</v>
      </c>
      <c r="G117" s="31">
        <f t="shared" si="17"/>
        <v>0.7356322381122764</v>
      </c>
      <c r="H117" s="30">
        <v>324422820</v>
      </c>
      <c r="I117" s="30">
        <v>243110563</v>
      </c>
      <c r="J117" s="25">
        <f aca="true" t="shared" si="22" ref="J117:J125">I117-H117</f>
        <v>-81312257</v>
      </c>
      <c r="K117" s="31">
        <f t="shared" si="12"/>
        <v>0.749363324688442</v>
      </c>
      <c r="L117" s="30">
        <f t="shared" si="19"/>
        <v>-7104057</v>
      </c>
      <c r="M117" s="58" t="s">
        <v>201</v>
      </c>
    </row>
    <row r="118" spans="1:13" ht="25.5" hidden="1" outlineLevel="3">
      <c r="A118" s="46" t="s">
        <v>147</v>
      </c>
      <c r="B118" s="47" t="s">
        <v>143</v>
      </c>
      <c r="C118" s="48" t="s">
        <v>147</v>
      </c>
      <c r="D118" s="7"/>
      <c r="E118" s="32"/>
      <c r="F118" s="32">
        <f t="shared" si="20"/>
        <v>0</v>
      </c>
      <c r="G118" s="31" t="e">
        <f t="shared" si="17"/>
        <v>#DIV/0!</v>
      </c>
      <c r="H118" s="49"/>
      <c r="I118" s="49"/>
      <c r="J118" s="25">
        <f t="shared" si="22"/>
        <v>0</v>
      </c>
      <c r="K118" s="31" t="e">
        <f t="shared" si="12"/>
        <v>#DIV/0!</v>
      </c>
      <c r="L118" s="30">
        <f t="shared" si="19"/>
        <v>0</v>
      </c>
      <c r="M118" s="52"/>
    </row>
    <row r="119" spans="1:13" ht="38.25" hidden="1" outlineLevel="4">
      <c r="A119" s="46" t="s">
        <v>148</v>
      </c>
      <c r="B119" s="47" t="s">
        <v>144</v>
      </c>
      <c r="C119" s="48" t="s">
        <v>148</v>
      </c>
      <c r="D119" s="7"/>
      <c r="E119" s="32"/>
      <c r="F119" s="32">
        <f t="shared" si="20"/>
        <v>0</v>
      </c>
      <c r="G119" s="31" t="e">
        <f t="shared" si="17"/>
        <v>#DIV/0!</v>
      </c>
      <c r="H119" s="49"/>
      <c r="I119" s="49"/>
      <c r="J119" s="25">
        <f t="shared" si="22"/>
        <v>0</v>
      </c>
      <c r="K119" s="31" t="e">
        <f t="shared" si="12"/>
        <v>#DIV/0!</v>
      </c>
      <c r="L119" s="30">
        <f t="shared" si="19"/>
        <v>0</v>
      </c>
      <c r="M119" s="52"/>
    </row>
    <row r="120" spans="1:13" ht="38.25" hidden="1" outlineLevel="5">
      <c r="A120" s="46" t="s">
        <v>148</v>
      </c>
      <c r="B120" s="47" t="s">
        <v>145</v>
      </c>
      <c r="C120" s="48" t="s">
        <v>148</v>
      </c>
      <c r="D120" s="7"/>
      <c r="E120" s="32"/>
      <c r="F120" s="32">
        <f t="shared" si="20"/>
        <v>0</v>
      </c>
      <c r="G120" s="31" t="e">
        <f t="shared" si="17"/>
        <v>#DIV/0!</v>
      </c>
      <c r="H120" s="49"/>
      <c r="I120" s="49"/>
      <c r="J120" s="25">
        <f t="shared" si="22"/>
        <v>0</v>
      </c>
      <c r="K120" s="31" t="e">
        <f t="shared" si="12"/>
        <v>#DIV/0!</v>
      </c>
      <c r="L120" s="30">
        <f t="shared" si="19"/>
        <v>0</v>
      </c>
      <c r="M120" s="52"/>
    </row>
    <row r="121" spans="1:13" ht="40.5" customHeight="1" outlineLevel="2" collapsed="1">
      <c r="A121" s="46" t="s">
        <v>149</v>
      </c>
      <c r="B121" s="47" t="s">
        <v>158</v>
      </c>
      <c r="C121" s="48" t="s">
        <v>184</v>
      </c>
      <c r="D121" s="7">
        <f>128779285.01+31675749+45634189.97</f>
        <v>206089223.98</v>
      </c>
      <c r="E121" s="32">
        <f>21136790.03+2710158.18+34483596.29</f>
        <v>58330544.5</v>
      </c>
      <c r="F121" s="32">
        <f t="shared" si="20"/>
        <v>-147758679.48</v>
      </c>
      <c r="G121" s="31">
        <f t="shared" si="17"/>
        <v>0.28303539298910996</v>
      </c>
      <c r="H121" s="49">
        <f>79830848+37534228.66+71036775.55</f>
        <v>188401852.20999998</v>
      </c>
      <c r="I121" s="7">
        <f>10864892.61+31327077.42</f>
        <v>42191970.03</v>
      </c>
      <c r="J121" s="25">
        <f t="shared" si="22"/>
        <v>-146209882.17999998</v>
      </c>
      <c r="K121" s="31">
        <f t="shared" si="12"/>
        <v>0.22394668383074706</v>
      </c>
      <c r="L121" s="30">
        <f t="shared" si="19"/>
        <v>-16138574.469999999</v>
      </c>
      <c r="M121" s="51"/>
    </row>
    <row r="122" spans="1:13" ht="22.5" customHeight="1" outlineLevel="5">
      <c r="A122" s="46" t="s">
        <v>150</v>
      </c>
      <c r="B122" s="47" t="s">
        <v>160</v>
      </c>
      <c r="C122" s="48" t="s">
        <v>183</v>
      </c>
      <c r="D122" s="7">
        <f>10181856.02+842769.13+411089457.66</f>
        <v>422114082.81</v>
      </c>
      <c r="E122" s="32">
        <f>7847799.34+123901+306863095</f>
        <v>314834795.34</v>
      </c>
      <c r="F122" s="32">
        <f t="shared" si="20"/>
        <v>-107279287.47000003</v>
      </c>
      <c r="G122" s="31">
        <f t="shared" si="17"/>
        <v>0.7458523848438194</v>
      </c>
      <c r="H122" s="49">
        <f>8618481.24+4309958+435469793.5</f>
        <v>448398232.74</v>
      </c>
      <c r="I122" s="49">
        <f>6940664.51+819.2+322084214</f>
        <v>329025697.71</v>
      </c>
      <c r="J122" s="25">
        <f t="shared" si="22"/>
        <v>-119372535.03000003</v>
      </c>
      <c r="K122" s="31">
        <f t="shared" si="12"/>
        <v>0.7337800947596125</v>
      </c>
      <c r="L122" s="30">
        <f t="shared" si="19"/>
        <v>14190902.370000005</v>
      </c>
      <c r="M122" s="52"/>
    </row>
    <row r="123" spans="1:13" ht="22.5" customHeight="1" outlineLevel="5">
      <c r="A123" s="46"/>
      <c r="B123" s="47" t="s">
        <v>181</v>
      </c>
      <c r="C123" s="48"/>
      <c r="D123" s="7">
        <v>26446638.71</v>
      </c>
      <c r="E123" s="32">
        <v>26446638.71</v>
      </c>
      <c r="F123" s="32">
        <f t="shared" si="20"/>
        <v>0</v>
      </c>
      <c r="G123" s="31">
        <f t="shared" si="17"/>
        <v>1</v>
      </c>
      <c r="H123" s="49">
        <v>85000000</v>
      </c>
      <c r="I123" s="49">
        <v>0</v>
      </c>
      <c r="J123" s="25">
        <f t="shared" si="22"/>
        <v>-85000000</v>
      </c>
      <c r="K123" s="31">
        <f t="shared" si="12"/>
        <v>0</v>
      </c>
      <c r="L123" s="30">
        <f t="shared" si="19"/>
        <v>-26446638.71</v>
      </c>
      <c r="M123" s="52"/>
    </row>
    <row r="124" spans="1:13" ht="62.25" customHeight="1" outlineLevel="5">
      <c r="A124" s="46"/>
      <c r="B124" s="47" t="s">
        <v>245</v>
      </c>
      <c r="C124" s="48"/>
      <c r="D124" s="7">
        <v>0</v>
      </c>
      <c r="E124" s="32">
        <v>0</v>
      </c>
      <c r="F124" s="32">
        <f t="shared" si="20"/>
        <v>0</v>
      </c>
      <c r="G124" s="31" t="e">
        <f t="shared" si="17"/>
        <v>#DIV/0!</v>
      </c>
      <c r="H124" s="49">
        <f>1399760+105000+105000</f>
        <v>1609760</v>
      </c>
      <c r="I124" s="49">
        <f>1399760+42000+42000</f>
        <v>1483760</v>
      </c>
      <c r="J124" s="25">
        <f t="shared" si="22"/>
        <v>-126000</v>
      </c>
      <c r="K124" s="31">
        <f t="shared" si="12"/>
        <v>0.9217274624788788</v>
      </c>
      <c r="L124" s="30">
        <f t="shared" si="19"/>
        <v>1483760</v>
      </c>
      <c r="M124" s="51" t="s">
        <v>246</v>
      </c>
    </row>
    <row r="125" spans="1:13" ht="30.75" customHeight="1" outlineLevel="1">
      <c r="A125" s="46" t="s">
        <v>151</v>
      </c>
      <c r="B125" s="47" t="s">
        <v>161</v>
      </c>
      <c r="C125" s="48" t="s">
        <v>151</v>
      </c>
      <c r="D125" s="27">
        <v>-235531.3</v>
      </c>
      <c r="E125" s="71">
        <v>-202456.91</v>
      </c>
      <c r="F125" s="32">
        <f t="shared" si="20"/>
        <v>33074.389999999985</v>
      </c>
      <c r="G125" s="31">
        <f t="shared" si="17"/>
        <v>0.8595753940134496</v>
      </c>
      <c r="H125" s="49">
        <v>-1042686.24</v>
      </c>
      <c r="I125" s="25">
        <v>-1042686.24</v>
      </c>
      <c r="J125" s="25">
        <f t="shared" si="22"/>
        <v>0</v>
      </c>
      <c r="K125" s="50">
        <f>I125/H125</f>
        <v>1</v>
      </c>
      <c r="L125" s="30">
        <f t="shared" si="19"/>
        <v>-840229.33</v>
      </c>
      <c r="M125" s="52"/>
    </row>
    <row r="126" spans="1:13" s="8" customFormat="1" ht="23.25" customHeight="1">
      <c r="A126" s="97" t="s">
        <v>152</v>
      </c>
      <c r="B126" s="98"/>
      <c r="C126" s="99"/>
      <c r="D126" s="72">
        <f>D116+D10</f>
        <v>1330103175.23</v>
      </c>
      <c r="E126" s="72">
        <f>E116+E10</f>
        <v>861967122.4399999</v>
      </c>
      <c r="F126" s="72">
        <f>E126-D126</f>
        <v>-468136052.7900001</v>
      </c>
      <c r="G126" s="68">
        <f>E126/D126</f>
        <v>0.6480453084332721</v>
      </c>
      <c r="H126" s="79">
        <f>H116+H10</f>
        <v>1422376212.8400002</v>
      </c>
      <c r="I126" s="82">
        <f>I116+I10</f>
        <v>868692672.34</v>
      </c>
      <c r="J126" s="82">
        <f>J116+J10</f>
        <v>-553683540.5</v>
      </c>
      <c r="K126" s="68">
        <f>I126/H126</f>
        <v>0.6107334082911279</v>
      </c>
      <c r="L126" s="10">
        <f>I126-E126</f>
        <v>6725549.900000095</v>
      </c>
      <c r="M126" s="59"/>
    </row>
    <row r="127" spans="1:13" s="11" customFormat="1" ht="24.75" customHeight="1" hidden="1">
      <c r="A127" s="60"/>
      <c r="B127" s="12" t="s">
        <v>180</v>
      </c>
      <c r="C127" s="13"/>
      <c r="D127" s="66">
        <v>86509.15</v>
      </c>
      <c r="E127" s="66">
        <v>-20000</v>
      </c>
      <c r="F127" s="73"/>
      <c r="G127" s="69"/>
      <c r="H127" s="80"/>
      <c r="I127" s="83">
        <v>-68435.27</v>
      </c>
      <c r="J127" s="83"/>
      <c r="K127" s="69" t="e">
        <f>I127/H127</f>
        <v>#DIV/0!</v>
      </c>
      <c r="L127" s="14"/>
      <c r="M127" s="61"/>
    </row>
    <row r="128" spans="1:13" s="8" customFormat="1" ht="26.25" customHeight="1" hidden="1" thickBot="1">
      <c r="A128" s="62"/>
      <c r="B128" s="63"/>
      <c r="C128" s="63"/>
      <c r="D128" s="67">
        <f>D126+D127</f>
        <v>1330189684.38</v>
      </c>
      <c r="E128" s="67">
        <f>E126+E127</f>
        <v>861947122.4399999</v>
      </c>
      <c r="F128" s="64">
        <f>E128-D128</f>
        <v>-468242561.9400002</v>
      </c>
      <c r="G128" s="70">
        <f>E128/D128</f>
        <v>0.6479881272284506</v>
      </c>
      <c r="H128" s="81">
        <f>H126++H127</f>
        <v>1422376212.8400002</v>
      </c>
      <c r="I128" s="15">
        <f>I126++I127</f>
        <v>868624237.07</v>
      </c>
      <c r="J128" s="15">
        <f>J126++J127</f>
        <v>-553683540.5</v>
      </c>
      <c r="K128" s="70">
        <f>I128/H128</f>
        <v>0.6106852949513644</v>
      </c>
      <c r="L128" s="64">
        <f>I128-E128</f>
        <v>6677114.630000114</v>
      </c>
      <c r="M128" s="65"/>
    </row>
  </sheetData>
  <sheetProtection/>
  <mergeCells count="22">
    <mergeCell ref="M7:M9"/>
    <mergeCell ref="I8:I9"/>
    <mergeCell ref="J8:J9"/>
    <mergeCell ref="K8:K9"/>
    <mergeCell ref="A1:C1"/>
    <mergeCell ref="A2:C2"/>
    <mergeCell ref="A3:C3"/>
    <mergeCell ref="A4:M4"/>
    <mergeCell ref="A5:C5"/>
    <mergeCell ref="A6:M6"/>
    <mergeCell ref="H8:H9"/>
    <mergeCell ref="B7:B9"/>
    <mergeCell ref="C7:C9"/>
    <mergeCell ref="D7:G7"/>
    <mergeCell ref="H7:K7"/>
    <mergeCell ref="L7:L9"/>
    <mergeCell ref="A126:C126"/>
    <mergeCell ref="A8:A9"/>
    <mergeCell ref="D8:D9"/>
    <mergeCell ref="E8:E9"/>
    <mergeCell ref="F8:F9"/>
    <mergeCell ref="G8:G9"/>
  </mergeCells>
  <printOptions/>
  <pageMargins left="0" right="0" top="0.1968503937007874" bottom="0" header="0.3937007874015748" footer="0.3937007874015748"/>
  <pageSetup blackAndWhite="1" errors="blank" fitToHeight="0" fitToWidth="1" horizontalDpi="600" verticalDpi="600" orientation="landscape" paperSize="9" scale="64" r:id="rId1"/>
  <rowBreaks count="2" manualBreakCount="2">
    <brk id="64" min="1" max="12" man="1"/>
    <brk id="105" min="1" max="1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Юля Фролова</dc:creator>
  <cp:keywords/>
  <dc:description/>
  <cp:lastModifiedBy>Любовь Клочкова</cp:lastModifiedBy>
  <cp:lastPrinted>2019-04-02T08:02:24Z</cp:lastPrinted>
  <dcterms:created xsi:type="dcterms:W3CDTF">2018-02-02T12:28:16Z</dcterms:created>
  <dcterms:modified xsi:type="dcterms:W3CDTF">2019-10-23T07:34:12Z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ВЫВЕРЕН_02.04.2014(5).xls</vt:lpwstr>
  </property>
  <property fmtid="{D5CDD505-2E9C-101B-9397-08002B2CF9AE}" pid="3" name="Название отчета">
    <vt:lpwstr>Вариант ВЫВЕРЕН_02.04.2014(5).xls</vt:lpwstr>
  </property>
  <property fmtid="{D5CDD505-2E9C-101B-9397-08002B2CF9AE}" pid="4" name="Версия клиента">
    <vt:lpwstr>17.4.6.1220</vt:lpwstr>
  </property>
  <property fmtid="{D5CDD505-2E9C-101B-9397-08002B2CF9AE}" pid="5" name="Версия базы">
    <vt:lpwstr>17.3.3688.0</vt:lpwstr>
  </property>
  <property fmtid="{D5CDD505-2E9C-101B-9397-08002B2CF9AE}" pid="6" name="Тип сервера">
    <vt:lpwstr>MSSQL</vt:lpwstr>
  </property>
  <property fmtid="{D5CDD505-2E9C-101B-9397-08002B2CF9AE}" pid="7" name="Сервер">
    <vt:lpwstr>server</vt:lpwstr>
  </property>
  <property fmtid="{D5CDD505-2E9C-101B-9397-08002B2CF9AE}" pid="8" name="База">
    <vt:lpwstr>kin2017</vt:lpwstr>
  </property>
  <property fmtid="{D5CDD505-2E9C-101B-9397-08002B2CF9AE}" pid="9" name="Пользователь">
    <vt:lpwstr>фролова</vt:lpwstr>
  </property>
  <property fmtid="{D5CDD505-2E9C-101B-9397-08002B2CF9AE}" pid="10" name="Шаблон">
    <vt:lpwstr>SQR_INFO_ISP_BUDG_INC</vt:lpwstr>
  </property>
  <property fmtid="{D5CDD505-2E9C-101B-9397-08002B2CF9AE}" pid="11" name="Локальная база">
    <vt:lpwstr>используется</vt:lpwstr>
  </property>
</Properties>
</file>