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345" windowWidth="12510" windowHeight="11400" activeTab="0"/>
  </bookViews>
  <sheets>
    <sheet name="01.10.2019-2020" sheetId="1" r:id="rId1"/>
    <sheet name="01.07.2019-2020" sheetId="2" r:id="rId2"/>
    <sheet name="01.04.2019-2020 " sheetId="3" r:id="rId3"/>
    <sheet name="Лист1" sheetId="4" r:id="rId4"/>
  </sheets>
  <definedNames>
    <definedName name="_xlnm.Print_Titles" localSheetId="2">'01.04.2019-2020 '!$8:$9</definedName>
    <definedName name="_xlnm.Print_Titles" localSheetId="1">'01.07.2019-2020'!$8:$9</definedName>
    <definedName name="_xlnm.Print_Titles" localSheetId="0">'01.10.2019-2020'!$8:$9</definedName>
    <definedName name="_xlnm.Print_Area" localSheetId="2">'01.04.2019-2020 '!$B$1:$L$126</definedName>
    <definedName name="_xlnm.Print_Area" localSheetId="1">'01.07.2019-2020'!$B$1:$L$129</definedName>
    <definedName name="_xlnm.Print_Area" localSheetId="0">'01.10.2019-2020'!$B$1:$L$129</definedName>
  </definedNames>
  <calcPr fullCalcOnLoad="1"/>
</workbook>
</file>

<file path=xl/sharedStrings.xml><?xml version="1.0" encoding="utf-8"?>
<sst xmlns="http://schemas.openxmlformats.org/spreadsheetml/2006/main" count="1059" uniqueCount="207">
  <si>
    <t>Финансовое управление администрации городского округа Кинешма</t>
  </si>
  <si>
    <t>Единица измерения: руб.</t>
  </si>
  <si>
    <t>Наименование показателя</t>
  </si>
  <si>
    <t>Код</t>
  </si>
  <si>
    <t/>
  </si>
  <si>
    <t xml:space="preserve">Исполнение за год </t>
  </si>
  <si>
    <t>Сумма неисполнения(-) и перевыполнения (+), рублей</t>
  </si>
  <si>
    <t>% испол-нения</t>
  </si>
  <si>
    <t xml:space="preserve">План </t>
  </si>
  <si>
    <t>% от годовой суммы поступлений</t>
  </si>
  <si>
    <t>00010000000000000000</t>
  </si>
  <si>
    <t xml:space="preserve">      НАЛОГОВЫЕ И НЕНАЛОГОВЫЕ ДОХОДЫ</t>
  </si>
  <si>
    <t>НАЛОГОВЫЕ ДОХОДЫ</t>
  </si>
  <si>
    <t>00010102000000000000</t>
  </si>
  <si>
    <t>НДФЛ</t>
  </si>
  <si>
    <t>00010102010000000000</t>
  </si>
  <si>
    <t xml:space="preserve">            </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</si>
  <si>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</si>
  <si>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</si>
  <si>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</si>
  <si>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</si>
  <si>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</si>
  <si>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00010102010012100110</t>
  </si>
  <si>
    <t>00010102010013000110</t>
  </si>
  <si>
    <t>00010102010014000110</t>
  </si>
  <si>
    <t>00010102020000000000</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</si>
  <si>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</si>
  <si>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</si>
  <si>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</si>
  <si>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00010102020011000110</t>
  </si>
  <si>
    <t>00010102020012100110</t>
  </si>
  <si>
    <t>00010102020013000110</t>
  </si>
  <si>
    <t>00010102030000000000</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</si>
  <si>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</si>
  <si>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</si>
  <si>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</si>
  <si>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</si>
  <si>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</si>
  <si>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00010102030012100110</t>
  </si>
  <si>
    <t>00010102030013000110</t>
  </si>
  <si>
    <t>00010102030014000110</t>
  </si>
  <si>
    <t>00010102040000000000</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</si>
  <si>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</si>
  <si>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</si>
  <si>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</si>
  <si>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00010102040011000110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</si>
  <si>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</si>
  <si>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00010302000000000000</t>
  </si>
  <si>
    <t>АКЦИЗЫ</t>
  </si>
  <si>
    <t>00010500000000000000</t>
  </si>
  <si>
    <t>НАЛОГИ НА СОВОКУПНЫЙ ДОХОД</t>
  </si>
  <si>
    <t>00010502000000000000</t>
  </si>
  <si>
    <t>ЕНВД</t>
  </si>
  <si>
    <t>00010502010000000000</t>
  </si>
  <si>
    <t>00010502010020000110</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</si>
  <si>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</si>
  <si>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t>
  </si>
  <si>
    <t>00010502010021000110</t>
  </si>
  <si>
    <t>00010502010022100110</t>
  </si>
  <si>
    <t>00010502010023000110</t>
  </si>
  <si>
    <t>00010502020000000000</t>
  </si>
  <si>
    <t>00010502020020000110</t>
  </si>
  <si>
    <t xml:space="preserve">              Единый налог на вмененный доход для отдельных видов деятельности (за налоговые периоды, истекшие до 1 января 2011 года)</t>
  </si>
  <si>
    <t>00010502020022100110</t>
  </si>
  <si>
    <t xml:space="preserve">                Единый налог на вмененный доход для отдельных видов деятельности (за налоговые периоды, истекшие до 1 января 2011 года)</t>
  </si>
  <si>
    <t>00010503000000000000</t>
  </si>
  <si>
    <t>ЕСХН</t>
  </si>
  <si>
    <t>00010503010000000000</t>
  </si>
  <si>
    <t>00010503010010000110</t>
  </si>
  <si>
    <t xml:space="preserve">              Единый сельскохозяйственный налог</t>
  </si>
  <si>
    <t xml:space="preserve">                Единый сельскохозяйственный налог</t>
  </si>
  <si>
    <t>00010504000000000000</t>
  </si>
  <si>
    <t>ПСН</t>
  </si>
  <si>
    <t>00010504010000000000</t>
  </si>
  <si>
    <t>00010504010020000110</t>
  </si>
  <si>
    <t xml:space="preserve">              Налог, взимаемый в связи с применением патентной системы налогообложения, зачисляемый в бюджеты городских округов</t>
  </si>
  <si>
    <t xml:space="preserve">                Налог, взимаемый в связи с применением патентной системы налогообложения, зачисляемый в бюджеты городских округов</t>
  </si>
  <si>
    <t>00010504010021000110</t>
  </si>
  <si>
    <t>00010504010022100110</t>
  </si>
  <si>
    <t>00010600000000000000</t>
  </si>
  <si>
    <t>НАЛОГИ НА ИМУЩЕСТВО</t>
  </si>
  <si>
    <t>00010601000000000000</t>
  </si>
  <si>
    <t>Налог на имущество физических лиц</t>
  </si>
  <si>
    <t>00010606032040000110</t>
  </si>
  <si>
    <t>Земельный налог с организаций</t>
  </si>
  <si>
    <t>00010606042040000110</t>
  </si>
  <si>
    <t xml:space="preserve">Земельный налог с физических лиц </t>
  </si>
  <si>
    <t>00010800000000000000</t>
  </si>
  <si>
    <t>ГОСУДАРСТВЕННАЯ ПОШЛИНА</t>
  </si>
  <si>
    <t>00010803000000000000</t>
  </si>
  <si>
    <t xml:space="preserve">          Государственная пошлина по делам, рассматриваемым в судах общей юрисдикции, мировыми судьями</t>
  </si>
  <si>
    <t>00010803010000000000</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</si>
  <si>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</si>
  <si>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</si>
  <si>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</si>
  <si>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00010803010011000110</t>
  </si>
  <si>
    <t xml:space="preserve">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</si>
  <si>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00010807000000000000</t>
  </si>
  <si>
    <t xml:space="preserve">          Государственная пошлина за выдачу разрешения на установку рекламной конструкции</t>
  </si>
  <si>
    <t>00010807150000000000</t>
  </si>
  <si>
    <t>00010807150010000110</t>
  </si>
  <si>
    <t xml:space="preserve">              Государственная пошлина за выдачу разрешения на установку рекламной конструкции</t>
  </si>
  <si>
    <t xml:space="preserve">                Государственная пошлина за выдачу разрешения на установку рекламной конструкции</t>
  </si>
  <si>
    <t>00010900000000000000</t>
  </si>
  <si>
    <t>ОТМЕНЕННЫЕ НАЛОГИ, СБОРЫ И ИНЫЕ ОБЯЗАТЕЛЬНЫЕ ПЛАТЕЖИ</t>
  </si>
  <si>
    <t>00010907032000000000</t>
  </si>
  <si>
    <t>00010907032040000110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</si>
  <si>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</si>
  <si>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</si>
  <si>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</si>
  <si>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НЕНАЛОГОВЫЕ ДОХОДЫ</t>
  </si>
  <si>
    <t>00011100000000000000</t>
  </si>
  <si>
    <t>ДОХОДЫ ОТ ИСПОЛЬЗОВАНИЯ ИМУЩЕСТВА</t>
  </si>
  <si>
    <t>00011105012040000120</t>
  </si>
  <si>
    <t>Аренда земли</t>
  </si>
  <si>
    <t>00011105034040000120</t>
  </si>
  <si>
    <t>Аренда имущества</t>
  </si>
  <si>
    <t>00011107000000000000</t>
  </si>
  <si>
    <t>Платежи от МУПов</t>
  </si>
  <si>
    <t>00011107014000000000</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</si>
  <si>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</si>
  <si>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</si>
  <si>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</si>
  <si>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00011109000000000000</t>
  </si>
  <si>
    <t>00011200000000000000</t>
  </si>
  <si>
    <t>ПЛАТЕЖИ ПРИ ПОЛЬЗОВАНИИ ПРИРОДНЫМИ РЕСУРСАМИ</t>
  </si>
  <si>
    <t>00011201010000000000</t>
  </si>
  <si>
    <t>00011201010010000120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</si>
  <si>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</si>
  <si>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стационарными объектами</t>
  </si>
  <si>
    <t>00011201010016000120</t>
  </si>
  <si>
    <t>00011201020000000000</t>
  </si>
  <si>
    <t>00011201020010000120</t>
  </si>
  <si>
    <t xml:space="preserve">              Плата за выбросы загрязняющих веществ в атмосферный воздух передвижными объектами</t>
  </si>
  <si>
    <t>00011201020016000120</t>
  </si>
  <si>
    <t xml:space="preserve">                Плата за выбросы загрязняющих веществ в атмосферный воздух передвижными объектами</t>
  </si>
  <si>
    <t>00011201030000000000</t>
  </si>
  <si>
    <t>00011201030010000120</t>
  </si>
  <si>
    <t xml:space="preserve">              Плата за сбросы загрязняющих веществ в водные объекты</t>
  </si>
  <si>
    <t xml:space="preserve">                Плата за сбросы загрязняющих веществ в водные объекты</t>
  </si>
  <si>
    <t>00011201030016000120</t>
  </si>
  <si>
    <t xml:space="preserve">                Плата за выбросы загрязняющих веществ в водные объекты</t>
  </si>
  <si>
    <t>00011201040000000000</t>
  </si>
  <si>
    <t>00011201040010000120</t>
  </si>
  <si>
    <t xml:space="preserve">              Плата за размещение отходов производства и потребления</t>
  </si>
  <si>
    <t xml:space="preserve">                Плата за размещение отходов производства и потребления</t>
  </si>
  <si>
    <t>00011201040016000120</t>
  </si>
  <si>
    <t xml:space="preserve">                Плата за размещение отходов прозводства и потребления</t>
  </si>
  <si>
    <t>00011300000000000000</t>
  </si>
  <si>
    <t>ДОХОДЫ ОТ ОКАЗАНИЯ ПЛАТНЫХ УСЛУГ (РАБОТ) И КОМПЕНСАЦИИ ЗАТРАТ ГОСУДАРСТВА</t>
  </si>
  <si>
    <t>00011301000000000000</t>
  </si>
  <si>
    <t>Доходы от оказания платных услуг (работ)</t>
  </si>
  <si>
    <t>00011301994000000000</t>
  </si>
  <si>
    <t>Доходы от компенсации затрат государства</t>
  </si>
  <si>
    <t>00011400000000000000</t>
  </si>
  <si>
    <t xml:space="preserve">        ДОХОДЫ ОТ ПРОДАЖИ МАТЕРИАЛЬНЫХ И НЕМАТЕРИАЛЬНЫХ АКТИВОВ</t>
  </si>
  <si>
    <t>00011402000000000000</t>
  </si>
  <si>
    <t>Доходы от реализации имущества и квартир</t>
  </si>
  <si>
    <t>00011406000000000000</t>
  </si>
  <si>
    <t>Доходы от продажи земельных участков</t>
  </si>
  <si>
    <t>00011600000000000000</t>
  </si>
  <si>
    <t xml:space="preserve">        ШТРАФЫ, САНКЦИИ, ВОЗМЕЩЕНИЕ УЩЕРБА</t>
  </si>
  <si>
    <t>00011700000000000000</t>
  </si>
  <si>
    <t xml:space="preserve">        ПРОЧИЕ НЕНАЛОГОВЫЕ ДОХОДЫ</t>
  </si>
  <si>
    <t>00011705040040002180</t>
  </si>
  <si>
    <t xml:space="preserve">                Плата по договорам на установку и эксплуатацию рекламной конструкции</t>
  </si>
  <si>
    <t>00011705040040003180</t>
  </si>
  <si>
    <t xml:space="preserve">                Взносы от погашения ипотечных кредитов </t>
  </si>
  <si>
    <t>00011705040040004180</t>
  </si>
  <si>
    <t xml:space="preserve">                Прочие неналоговые доходы бюджетов городских округов</t>
  </si>
  <si>
    <t>00011705040040005180</t>
  </si>
  <si>
    <t xml:space="preserve">                Плата за предоставление торгового места</t>
  </si>
  <si>
    <t>00011705040040006180</t>
  </si>
  <si>
    <t xml:space="preserve">                Плата по договорам на размещение нестационарного объекта для осуществления торговли и оказания услуг</t>
  </si>
  <si>
    <t>00020000000000000000</t>
  </si>
  <si>
    <t xml:space="preserve">      БЕЗВОЗМЕЗДНЫЕ ПОСТУПЛЕНИЯ</t>
  </si>
  <si>
    <t>00020215000000000000</t>
  </si>
  <si>
    <t xml:space="preserve">Дотации </t>
  </si>
  <si>
    <t>00020215001000000000</t>
  </si>
  <si>
    <t xml:space="preserve">            Дотации на выравнивание бюджетной обеспеченности</t>
  </si>
  <si>
    <t>00020215001040000151</t>
  </si>
  <si>
    <t xml:space="preserve">              Дотации бюджетам городских округов на выравнивание бюджетной обеспеченности</t>
  </si>
  <si>
    <t xml:space="preserve">                Дотации бюджетам городских округов на выравнивание бюджетной обеспеченности</t>
  </si>
  <si>
    <t>00020229000000000000</t>
  </si>
  <si>
    <t>Субсидии</t>
  </si>
  <si>
    <t>00020220000000000151</t>
  </si>
  <si>
    <t>00020229999040000151</t>
  </si>
  <si>
    <t>Субвенции</t>
  </si>
  <si>
    <t>00020230000000000151</t>
  </si>
  <si>
    <t>Иные МБТ</t>
  </si>
  <si>
    <t>00021900000000000000</t>
  </si>
  <si>
    <t>Возвраты остатков МБТ прошлых лет</t>
  </si>
  <si>
    <t>ИТОГО ДОХОДОВ</t>
  </si>
  <si>
    <t>Невыясненные поступления</t>
  </si>
  <si>
    <t xml:space="preserve">                 Плата за право заключения договоров на установку и эксплуатацию рекламных конструкций</t>
  </si>
  <si>
    <t>00011705040040001180</t>
  </si>
  <si>
    <t>Поступления от фондов, негосударственных организаций и проч.</t>
  </si>
  <si>
    <t>Наем муниципальных помещений</t>
  </si>
  <si>
    <t>Отклонение исполнения 
(2020-2019)</t>
  </si>
  <si>
    <t>Сравнительный анализ поступлений на 01.04.2019-2020</t>
  </si>
  <si>
    <t>Исполнение на 01.04.</t>
  </si>
  <si>
    <t>Плата по соглашениям об установлении сервитута</t>
  </si>
  <si>
    <t>00011105324040000120</t>
  </si>
  <si>
    <t>Сравнительный анализ поступлений на 01.07.2019-2020</t>
  </si>
  <si>
    <t>Исполнение на 01.07.</t>
  </si>
  <si>
    <t>Сравнительный анализ поступлений на 01.10.2019-2020</t>
  </si>
  <si>
    <t>Исполнение на 01.10.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</si>
</sst>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6">
    <font>
      <sz val="11"/>
      <name val="Calibri"/>
      <family val="2"/>
    </font>
    <font>
      <sz val="11"/>
      <color indexed="8"/>
      <name val="Calibri"/>
      <family val="2"/>
    </font>
    <font>
      <sz val="10"/>
      <color indexed="8"/>
      <name val="Arial Cyr"/>
      <family val="2"/>
    </font>
    <font>
      <b/>
      <sz val="12"/>
      <color indexed="8"/>
      <name val="Arial Cyr"/>
      <family val="2"/>
    </font>
    <font>
      <sz val="12"/>
      <color indexed="8"/>
      <name val="Arial Cyr"/>
      <family val="2"/>
    </font>
    <font>
      <b/>
      <sz val="10"/>
      <color indexed="8"/>
      <name val="Arial Cyr"/>
      <family val="0"/>
    </font>
    <font>
      <b/>
      <sz val="11"/>
      <name val="Calibri"/>
      <family val="2"/>
    </font>
    <font>
      <sz val="12"/>
      <color indexed="43"/>
      <name val="Calibri"/>
      <family val="2"/>
    </font>
    <font>
      <sz val="12"/>
      <name val="Calibri"/>
      <family val="2"/>
    </font>
    <font>
      <b/>
      <sz val="12"/>
      <name val="Calibri"/>
      <family val="2"/>
    </font>
    <font>
      <b/>
      <sz val="12"/>
      <color indexed="43"/>
      <name val="Calibri"/>
      <family val="2"/>
    </font>
    <font>
      <sz val="12"/>
      <color indexed="45"/>
      <name val="Calibri"/>
      <family val="2"/>
    </font>
    <font>
      <sz val="9"/>
      <color indexed="8"/>
      <name val="Cambria"/>
      <family val="1"/>
    </font>
    <font>
      <i/>
      <sz val="9"/>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9"/>
      <color rgb="FF000000"/>
      <name val="Cambria"/>
      <family val="1"/>
    </font>
    <font>
      <i/>
      <sz val="9"/>
      <color rgb="FF000000"/>
      <name val="Cambria"/>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2" tint="-0.09996999800205231"/>
      <name val="Calibri"/>
      <family val="2"/>
    </font>
    <font>
      <sz val="12"/>
      <color theme="2" tint="-0.09996999800205231"/>
      <name val="Calibri"/>
      <family val="2"/>
    </font>
    <font>
      <sz val="12"/>
      <color theme="5" tint="0.7999799847602844"/>
      <name val="Calibri"/>
      <family val="2"/>
    </font>
    <font>
      <sz val="12"/>
      <color rgb="FF0000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5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style="thin">
        <color rgb="FF000000"/>
      </top>
      <bottom style="thin">
        <color rgb="FF000000"/>
      </bottom>
    </border>
    <border>
      <left style="medium"/>
      <right style="thin">
        <color rgb="FF000000"/>
      </right>
      <top style="medium"/>
      <bottom style="medium"/>
    </border>
    <border>
      <left style="thin">
        <color rgb="FF000000"/>
      </left>
      <right style="thin">
        <color rgb="FF000000"/>
      </right>
      <top style="medium"/>
      <bottom style="medium"/>
    </border>
    <border>
      <left style="medium"/>
      <right style="thin">
        <color rgb="FF000000"/>
      </right>
      <top style="thin">
        <color rgb="FF000000"/>
      </top>
      <bottom style="thin">
        <color rgb="FF000000"/>
      </bottom>
    </border>
    <border>
      <left style="thin">
        <color rgb="FF000000"/>
      </left>
      <right style="thin">
        <color rgb="FF000000"/>
      </right>
      <top style="medium"/>
      <bottom/>
    </border>
    <border>
      <left style="thin">
        <color rgb="FF000000"/>
      </left>
      <right style="thin">
        <color rgb="FF000000"/>
      </right>
      <top style="medium"/>
      <bottom style="thin"/>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top style="thin">
        <color rgb="FF000000"/>
      </top>
      <bottom/>
    </border>
    <border>
      <left style="medium"/>
      <right/>
      <top/>
      <bottom/>
    </border>
    <border>
      <left style="thin"/>
      <right style="thin"/>
      <top style="thin"/>
      <bottom/>
    </border>
    <border>
      <left style="thin"/>
      <right/>
      <top style="thin"/>
      <bottom/>
    </border>
    <border>
      <left style="medium"/>
      <right/>
      <top style="thin"/>
      <bottom style="medium"/>
    </border>
    <border>
      <left/>
      <right/>
      <top style="thin"/>
      <bottom style="medium"/>
    </border>
    <border>
      <left style="thin"/>
      <right/>
      <top style="thin"/>
      <bottom style="medium"/>
    </border>
    <border>
      <left style="thin"/>
      <right style="thin"/>
      <top style="thin"/>
      <bottom style="medium"/>
    </border>
    <border>
      <left/>
      <right style="thin">
        <color rgb="FF000000"/>
      </right>
      <top style="thin">
        <color rgb="FF000000"/>
      </top>
      <bottom style="medium"/>
    </border>
    <border>
      <left style="thin">
        <color rgb="FF000000"/>
      </left>
      <right style="thin">
        <color rgb="FF000000"/>
      </right>
      <top style="thin">
        <color rgb="FF000000"/>
      </top>
      <bottom style="thin"/>
    </border>
    <border>
      <left style="thin">
        <color rgb="FF000000"/>
      </left>
      <right style="medium"/>
      <top style="medium"/>
      <bottom style="medium"/>
    </border>
    <border>
      <left style="thin">
        <color rgb="FF000000"/>
      </left>
      <right style="medium"/>
      <top/>
      <bottom style="thin">
        <color rgb="FF000000"/>
      </bottom>
    </border>
    <border>
      <left/>
      <right style="medium"/>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style="thin"/>
    </border>
    <border>
      <left style="thin"/>
      <right style="medium"/>
      <top style="thin"/>
      <bottom style="medium"/>
    </border>
    <border>
      <left style="thin"/>
      <right style="thin"/>
      <top/>
      <bottom/>
    </border>
    <border>
      <left style="thin"/>
      <right style="thin"/>
      <top/>
      <bottom style="thin"/>
    </border>
    <border>
      <left style="thin">
        <color rgb="FF000000"/>
      </left>
      <right style="thin">
        <color rgb="FF000000"/>
      </right>
      <top style="thin"/>
      <bottom/>
    </border>
    <border>
      <left style="thin">
        <color rgb="FF000000"/>
      </left>
      <right style="thin">
        <color rgb="FF000000"/>
      </right>
      <top/>
      <bottom style="medium"/>
    </border>
    <border>
      <left style="thin">
        <color rgb="FF000000"/>
      </left>
      <right/>
      <top/>
      <bottom style="thin">
        <color rgb="FF000000"/>
      </bottom>
    </border>
    <border>
      <left/>
      <right style="thin"/>
      <top style="medium"/>
      <bottom/>
    </border>
    <border>
      <left/>
      <right style="thin"/>
      <top/>
      <bottom/>
    </border>
    <border>
      <left style="thin"/>
      <right style="thin"/>
      <top style="medium"/>
      <bottom style="thin"/>
    </border>
    <border>
      <left/>
      <right/>
      <top style="medium"/>
      <bottom style="thin"/>
    </border>
    <border>
      <left/>
      <right style="thin"/>
      <top style="medium"/>
      <bottom style="thin"/>
    </border>
    <border>
      <left style="thin"/>
      <right/>
      <top style="medium"/>
      <bottom style="thin"/>
    </border>
    <border>
      <left style="thin"/>
      <right style="medium"/>
      <top style="medium"/>
      <bottom/>
    </border>
    <border>
      <left style="thin"/>
      <right style="medium"/>
      <top/>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32" fillId="20" borderId="0">
      <alignment/>
      <protection/>
    </xf>
    <xf numFmtId="0" fontId="32" fillId="0" borderId="0">
      <alignment horizontal="left" wrapText="1"/>
      <protection/>
    </xf>
    <xf numFmtId="0" fontId="33" fillId="0" borderId="0">
      <alignment horizontal="center" wrapText="1"/>
      <protection/>
    </xf>
    <xf numFmtId="0" fontId="33" fillId="0" borderId="0">
      <alignment horizontal="center"/>
      <protection/>
    </xf>
    <xf numFmtId="0" fontId="32" fillId="0" borderId="0">
      <alignment horizontal="right"/>
      <protection/>
    </xf>
    <xf numFmtId="0" fontId="32" fillId="20" borderId="1">
      <alignment/>
      <protection/>
    </xf>
    <xf numFmtId="0" fontId="32" fillId="0" borderId="2">
      <alignment horizontal="center" vertical="center" wrapText="1"/>
      <protection/>
    </xf>
    <xf numFmtId="0" fontId="32" fillId="20" borderId="3">
      <alignment/>
      <protection/>
    </xf>
    <xf numFmtId="49" fontId="32" fillId="0" borderId="2">
      <alignment horizontal="center" vertical="top" shrinkToFit="1"/>
      <protection/>
    </xf>
    <xf numFmtId="0" fontId="32" fillId="0" borderId="2">
      <alignment horizontal="center" vertical="top" wrapText="1"/>
      <protection/>
    </xf>
    <xf numFmtId="4" fontId="32" fillId="0" borderId="2">
      <alignment horizontal="right" vertical="top" shrinkToFit="1"/>
      <protection/>
    </xf>
    <xf numFmtId="10" fontId="32" fillId="0" borderId="2">
      <alignment horizontal="center" vertical="top" shrinkToFit="1"/>
      <protection/>
    </xf>
    <xf numFmtId="0" fontId="32" fillId="20" borderId="4">
      <alignment/>
      <protection/>
    </xf>
    <xf numFmtId="49" fontId="34" fillId="0" borderId="2">
      <alignment horizontal="left" vertical="top" shrinkToFit="1"/>
      <protection/>
    </xf>
    <xf numFmtId="4" fontId="34" fillId="21" borderId="2">
      <alignment horizontal="right" vertical="top" shrinkToFit="1"/>
      <protection/>
    </xf>
    <xf numFmtId="10" fontId="34" fillId="21" borderId="2">
      <alignment horizontal="center" vertical="top" shrinkToFit="1"/>
      <protection/>
    </xf>
    <xf numFmtId="0" fontId="32" fillId="0" borderId="0">
      <alignment/>
      <protection/>
    </xf>
    <xf numFmtId="0" fontId="32" fillId="20" borderId="1">
      <alignment horizontal="left"/>
      <protection/>
    </xf>
    <xf numFmtId="0" fontId="32" fillId="0" borderId="2">
      <alignment horizontal="left" vertical="top" wrapText="1"/>
      <protection/>
    </xf>
    <xf numFmtId="4" fontId="34" fillId="22" borderId="2">
      <alignment horizontal="right" vertical="top" shrinkToFit="1"/>
      <protection/>
    </xf>
    <xf numFmtId="10" fontId="34" fillId="22" borderId="2">
      <alignment horizontal="center" vertical="top" shrinkToFit="1"/>
      <protection/>
    </xf>
    <xf numFmtId="0" fontId="32" fillId="20" borderId="3">
      <alignment horizontal="left"/>
      <protection/>
    </xf>
    <xf numFmtId="0" fontId="32" fillId="20" borderId="4">
      <alignment horizontal="left"/>
      <protection/>
    </xf>
    <xf numFmtId="0" fontId="32" fillId="20" borderId="0">
      <alignment horizontal="left"/>
      <protection/>
    </xf>
    <xf numFmtId="4" fontId="34" fillId="22" borderId="2">
      <alignment horizontal="right" vertical="top" shrinkToFit="1"/>
      <protection/>
    </xf>
    <xf numFmtId="4" fontId="35" fillId="0" borderId="2">
      <alignment horizontal="right" vertical="center" shrinkToFit="1"/>
      <protection/>
    </xf>
    <xf numFmtId="4" fontId="36" fillId="0" borderId="5">
      <alignment horizontal="right" vertical="center" shrinkToFit="1"/>
      <protection/>
    </xf>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6" applyNumberFormat="0" applyAlignment="0" applyProtection="0"/>
    <xf numFmtId="0" fontId="38" fillId="30" borderId="7" applyNumberFormat="0" applyAlignment="0" applyProtection="0"/>
    <xf numFmtId="0" fontId="39"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31" borderId="12"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33" borderId="0" applyNumberFormat="0" applyBorder="0" applyAlignment="0" applyProtection="0"/>
    <xf numFmtId="0" fontId="48"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49" fillId="0" borderId="14"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5" borderId="0" applyNumberFormat="0" applyBorder="0" applyAlignment="0" applyProtection="0"/>
  </cellStyleXfs>
  <cellXfs count="137">
    <xf numFmtId="0" fontId="0" fillId="0" borderId="0" xfId="0" applyFont="1" applyAlignment="1">
      <alignment/>
    </xf>
    <xf numFmtId="0" fontId="0" fillId="36" borderId="0" xfId="0" applyFont="1" applyFill="1" applyAlignment="1" applyProtection="1">
      <alignment horizontal="center" vertical="center"/>
      <protection locked="0"/>
    </xf>
    <xf numFmtId="0" fontId="0" fillId="36" borderId="0" xfId="0" applyFont="1" applyFill="1" applyAlignment="1" applyProtection="1">
      <alignment horizontal="left" vertical="center"/>
      <protection locked="0"/>
    </xf>
    <xf numFmtId="0" fontId="34" fillId="36" borderId="15" xfId="42" applyNumberFormat="1" applyFont="1" applyFill="1" applyBorder="1" applyAlignment="1" applyProtection="1">
      <alignment horizontal="center" vertical="center"/>
      <protection/>
    </xf>
    <xf numFmtId="0" fontId="6" fillId="36" borderId="0" xfId="0" applyFont="1" applyFill="1" applyAlignment="1" applyProtection="1">
      <alignment horizontal="center" vertical="center"/>
      <protection locked="0"/>
    </xf>
    <xf numFmtId="49" fontId="34" fillId="10" borderId="16" xfId="46" applyFont="1" applyFill="1" applyBorder="1" applyAlignment="1" applyProtection="1">
      <alignment horizontal="center" vertical="center" shrinkToFit="1"/>
      <protection/>
    </xf>
    <xf numFmtId="0" fontId="34" fillId="10" borderId="17" xfId="56" applyNumberFormat="1" applyFont="1" applyFill="1" applyBorder="1" applyAlignment="1" applyProtection="1">
      <alignment horizontal="left" vertical="center" wrapText="1"/>
      <protection/>
    </xf>
    <xf numFmtId="49" fontId="34" fillId="10" borderId="18" xfId="46" applyFont="1" applyFill="1" applyBorder="1" applyAlignment="1" applyProtection="1">
      <alignment horizontal="center" vertical="center" shrinkToFit="1"/>
      <protection/>
    </xf>
    <xf numFmtId="4" fontId="34" fillId="10" borderId="18" xfId="57" applyFont="1" applyFill="1" applyBorder="1" applyAlignment="1" applyProtection="1">
      <alignment horizontal="center" vertical="center" shrinkToFit="1"/>
      <protection/>
    </xf>
    <xf numFmtId="10" fontId="34" fillId="10" borderId="18" xfId="57" applyNumberFormat="1" applyFont="1" applyFill="1" applyBorder="1" applyAlignment="1" applyProtection="1">
      <alignment horizontal="center" vertical="center" shrinkToFit="1"/>
      <protection/>
    </xf>
    <xf numFmtId="0" fontId="6" fillId="10" borderId="0" xfId="0" applyFont="1" applyFill="1" applyAlignment="1" applyProtection="1">
      <alignment horizontal="center" vertical="center"/>
      <protection locked="0"/>
    </xf>
    <xf numFmtId="49" fontId="34" fillId="10" borderId="19" xfId="46" applyFont="1" applyFill="1" applyBorder="1" applyAlignment="1" applyProtection="1">
      <alignment horizontal="center" vertical="center" shrinkToFit="1"/>
      <protection/>
    </xf>
    <xf numFmtId="0" fontId="34" fillId="10" borderId="5" xfId="56" applyNumberFormat="1" applyFont="1" applyFill="1" applyBorder="1" applyAlignment="1" applyProtection="1">
      <alignment horizontal="left" vertical="center" wrapText="1"/>
      <protection/>
    </xf>
    <xf numFmtId="49" fontId="34" fillId="10" borderId="5" xfId="46" applyFont="1" applyFill="1" applyBorder="1" applyAlignment="1" applyProtection="1">
      <alignment horizontal="center" vertical="center" shrinkToFit="1"/>
      <protection/>
    </xf>
    <xf numFmtId="4" fontId="34" fillId="10" borderId="5" xfId="57" applyFont="1" applyFill="1" applyBorder="1" applyAlignment="1" applyProtection="1">
      <alignment horizontal="center" vertical="center" shrinkToFit="1"/>
      <protection/>
    </xf>
    <xf numFmtId="10" fontId="34" fillId="10" borderId="20" xfId="57" applyNumberFormat="1" applyFont="1" applyFill="1" applyBorder="1" applyAlignment="1" applyProtection="1">
      <alignment horizontal="center" vertical="center" shrinkToFit="1"/>
      <protection/>
    </xf>
    <xf numFmtId="4" fontId="34" fillId="10" borderId="21" xfId="57" applyFont="1" applyFill="1" applyBorder="1" applyAlignment="1" applyProtection="1">
      <alignment horizontal="center" vertical="center" shrinkToFit="1"/>
      <protection/>
    </xf>
    <xf numFmtId="10" fontId="34" fillId="10" borderId="21" xfId="57" applyNumberFormat="1" applyFont="1" applyFill="1" applyBorder="1" applyAlignment="1" applyProtection="1">
      <alignment horizontal="center" vertical="center" shrinkToFit="1"/>
      <protection/>
    </xf>
    <xf numFmtId="49" fontId="34" fillId="37" borderId="19" xfId="46" applyFont="1" applyFill="1" applyBorder="1" applyAlignment="1" applyProtection="1">
      <alignment horizontal="center" vertical="center" shrinkToFit="1"/>
      <protection/>
    </xf>
    <xf numFmtId="0" fontId="34" fillId="37" borderId="2" xfId="56" applyNumberFormat="1" applyFont="1" applyFill="1" applyBorder="1" applyAlignment="1" applyProtection="1">
      <alignment horizontal="left" vertical="center" wrapText="1"/>
      <protection/>
    </xf>
    <xf numFmtId="49" fontId="34" fillId="37" borderId="2" xfId="46" applyFont="1" applyFill="1" applyBorder="1" applyAlignment="1" applyProtection="1">
      <alignment horizontal="center" vertical="center" shrinkToFit="1"/>
      <protection/>
    </xf>
    <xf numFmtId="43" fontId="34" fillId="37" borderId="2" xfId="90" applyFont="1" applyFill="1" applyBorder="1" applyAlignment="1" applyProtection="1">
      <alignment horizontal="center" vertical="center" shrinkToFit="1"/>
      <protection/>
    </xf>
    <xf numFmtId="43" fontId="34" fillId="37" borderId="22" xfId="90" applyFont="1" applyFill="1" applyBorder="1" applyAlignment="1" applyProtection="1">
      <alignment horizontal="center" vertical="center" shrinkToFit="1"/>
      <protection/>
    </xf>
    <xf numFmtId="10" fontId="34" fillId="37" borderId="23" xfId="57" applyNumberFormat="1" applyFont="1" applyFill="1" applyBorder="1" applyAlignment="1" applyProtection="1">
      <alignment horizontal="center" vertical="center" shrinkToFit="1"/>
      <protection/>
    </xf>
    <xf numFmtId="4" fontId="34" fillId="37" borderId="2" xfId="57" applyFont="1" applyFill="1" applyBorder="1" applyAlignment="1" applyProtection="1">
      <alignment horizontal="center" vertical="center" shrinkToFit="1"/>
      <protection/>
    </xf>
    <xf numFmtId="4" fontId="34" fillId="37" borderId="5" xfId="57" applyFont="1" applyFill="1" applyBorder="1" applyAlignment="1" applyProtection="1">
      <alignment horizontal="center" vertical="center" shrinkToFit="1"/>
      <protection/>
    </xf>
    <xf numFmtId="10" fontId="34" fillId="37" borderId="5" xfId="57" applyNumberFormat="1" applyFont="1" applyFill="1" applyBorder="1" applyAlignment="1" applyProtection="1">
      <alignment horizontal="center" vertical="center" shrinkToFit="1"/>
      <protection/>
    </xf>
    <xf numFmtId="0" fontId="6" fillId="37" borderId="0" xfId="0" applyFont="1" applyFill="1" applyAlignment="1" applyProtection="1">
      <alignment horizontal="center" vertical="center"/>
      <protection locked="0"/>
    </xf>
    <xf numFmtId="10" fontId="34" fillId="37" borderId="2" xfId="57" applyNumberFormat="1" applyFont="1" applyFill="1" applyBorder="1" applyAlignment="1" applyProtection="1">
      <alignment horizontal="center" vertical="center" shrinkToFit="1"/>
      <protection/>
    </xf>
    <xf numFmtId="49" fontId="32" fillId="36" borderId="19" xfId="46" applyFont="1" applyFill="1" applyBorder="1" applyAlignment="1" applyProtection="1">
      <alignment horizontal="center" vertical="center" shrinkToFit="1"/>
      <protection/>
    </xf>
    <xf numFmtId="0" fontId="32" fillId="36" borderId="2" xfId="56" applyNumberFormat="1" applyFont="1" applyFill="1" applyBorder="1" applyAlignment="1" applyProtection="1">
      <alignment horizontal="left" vertical="center" wrapText="1"/>
      <protection/>
    </xf>
    <xf numFmtId="49" fontId="32" fillId="36" borderId="2" xfId="46" applyFont="1" applyFill="1" applyBorder="1" applyAlignment="1" applyProtection="1">
      <alignment horizontal="center" vertical="center" shrinkToFit="1"/>
      <protection/>
    </xf>
    <xf numFmtId="43" fontId="32" fillId="36" borderId="2" xfId="90" applyFont="1" applyFill="1" applyBorder="1" applyAlignment="1" applyProtection="1">
      <alignment horizontal="center" vertical="center" shrinkToFit="1"/>
      <protection/>
    </xf>
    <xf numFmtId="10" fontId="32" fillId="36" borderId="2" xfId="57" applyNumberFormat="1" applyFont="1" applyFill="1" applyBorder="1" applyAlignment="1" applyProtection="1">
      <alignment horizontal="center" vertical="center" shrinkToFit="1"/>
      <protection/>
    </xf>
    <xf numFmtId="4" fontId="32" fillId="36" borderId="2" xfId="57" applyFont="1" applyFill="1" applyBorder="1" applyAlignment="1" applyProtection="1">
      <alignment horizontal="center" vertical="center" shrinkToFit="1"/>
      <protection/>
    </xf>
    <xf numFmtId="0" fontId="34" fillId="10" borderId="2" xfId="56" applyNumberFormat="1" applyFont="1" applyFill="1" applyBorder="1" applyAlignment="1" applyProtection="1">
      <alignment horizontal="left" vertical="center" wrapText="1"/>
      <protection/>
    </xf>
    <xf numFmtId="49" fontId="34" fillId="10" borderId="2" xfId="46" applyFont="1" applyFill="1" applyBorder="1" applyAlignment="1" applyProtection="1">
      <alignment horizontal="center" vertical="center" shrinkToFit="1"/>
      <protection/>
    </xf>
    <xf numFmtId="4" fontId="34" fillId="10" borderId="2" xfId="57" applyFont="1" applyFill="1" applyBorder="1" applyAlignment="1" applyProtection="1">
      <alignment horizontal="center" vertical="center" shrinkToFit="1"/>
      <protection/>
    </xf>
    <xf numFmtId="0" fontId="32" fillId="36" borderId="24" xfId="56" applyNumberFormat="1" applyFont="1" applyFill="1" applyBorder="1" applyAlignment="1" applyProtection="1">
      <alignment horizontal="left" vertical="center" wrapText="1"/>
      <protection/>
    </xf>
    <xf numFmtId="49" fontId="32" fillId="36" borderId="24" xfId="46" applyFont="1" applyFill="1" applyBorder="1" applyAlignment="1" applyProtection="1">
      <alignment horizontal="center" vertical="center" shrinkToFit="1"/>
      <protection/>
    </xf>
    <xf numFmtId="4" fontId="32" fillId="36" borderId="24" xfId="57" applyFont="1" applyFill="1" applyBorder="1" applyAlignment="1" applyProtection="1">
      <alignment horizontal="center" vertical="center" shrinkToFit="1"/>
      <protection/>
    </xf>
    <xf numFmtId="10" fontId="32" fillId="36" borderId="24" xfId="57" applyNumberFormat="1" applyFont="1" applyFill="1" applyBorder="1" applyAlignment="1" applyProtection="1">
      <alignment horizontal="center" vertical="center" shrinkToFit="1"/>
      <protection/>
    </xf>
    <xf numFmtId="43" fontId="34" fillId="10" borderId="18" xfId="90" applyFont="1" applyFill="1" applyBorder="1" applyAlignment="1" applyProtection="1">
      <alignment horizontal="center" vertical="center" shrinkToFit="1"/>
      <protection/>
    </xf>
    <xf numFmtId="0" fontId="32" fillId="36" borderId="5" xfId="56" applyNumberFormat="1" applyFont="1" applyFill="1" applyBorder="1" applyAlignment="1" applyProtection="1">
      <alignment horizontal="left" vertical="center" wrapText="1"/>
      <protection/>
    </xf>
    <xf numFmtId="49" fontId="32" fillId="36" borderId="5" xfId="46" applyFont="1" applyFill="1" applyBorder="1" applyAlignment="1" applyProtection="1">
      <alignment horizontal="center" vertical="center" shrinkToFit="1"/>
      <protection/>
    </xf>
    <xf numFmtId="43" fontId="32" fillId="36" borderId="5" xfId="90" applyFont="1" applyFill="1" applyBorder="1" applyAlignment="1" applyProtection="1">
      <alignment horizontal="center" vertical="center" shrinkToFit="1"/>
      <protection/>
    </xf>
    <xf numFmtId="10" fontId="32" fillId="36" borderId="5" xfId="57" applyNumberFormat="1" applyFont="1" applyFill="1" applyBorder="1" applyAlignment="1" applyProtection="1">
      <alignment horizontal="center" vertical="center" shrinkToFit="1"/>
      <protection/>
    </xf>
    <xf numFmtId="4" fontId="32" fillId="36" borderId="5" xfId="57" applyFont="1" applyFill="1" applyBorder="1" applyAlignment="1" applyProtection="1">
      <alignment horizontal="center" vertical="center" shrinkToFit="1"/>
      <protection/>
    </xf>
    <xf numFmtId="43" fontId="34" fillId="3" borderId="23" xfId="90" applyFont="1" applyFill="1" applyBorder="1" applyAlignment="1" applyProtection="1">
      <alignment horizontal="center" vertical="center" shrinkToFit="1"/>
      <protection/>
    </xf>
    <xf numFmtId="10" fontId="34" fillId="3" borderId="25" xfId="57" applyNumberFormat="1" applyFont="1" applyFill="1" applyBorder="1" applyAlignment="1" applyProtection="1">
      <alignment horizontal="center" vertical="center" shrinkToFit="1"/>
      <protection/>
    </xf>
    <xf numFmtId="4" fontId="34" fillId="3" borderId="26" xfId="52" applyFont="1" applyFill="1" applyBorder="1" applyAlignment="1" applyProtection="1">
      <alignment horizontal="center" vertical="center" shrinkToFit="1"/>
      <protection/>
    </xf>
    <xf numFmtId="4" fontId="34" fillId="3" borderId="23" xfId="52" applyFont="1" applyFill="1" applyBorder="1" applyAlignment="1" applyProtection="1">
      <alignment horizontal="center" vertical="center" shrinkToFit="1"/>
      <protection/>
    </xf>
    <xf numFmtId="0" fontId="6" fillId="3" borderId="0" xfId="0" applyFont="1" applyFill="1" applyAlignment="1" applyProtection="1">
      <alignment horizontal="center" vertical="center"/>
      <protection locked="0"/>
    </xf>
    <xf numFmtId="0" fontId="32" fillId="38" borderId="27" xfId="54" applyNumberFormat="1" applyFont="1" applyFill="1" applyBorder="1" applyAlignment="1" applyProtection="1">
      <alignment horizontal="center" vertical="center"/>
      <protection/>
    </xf>
    <xf numFmtId="0" fontId="34" fillId="38" borderId="28" xfId="54" applyNumberFormat="1" applyFont="1" applyFill="1" applyBorder="1" applyAlignment="1" applyProtection="1">
      <alignment horizontal="left" vertical="center"/>
      <protection/>
    </xf>
    <xf numFmtId="0" fontId="32" fillId="38" borderId="28" xfId="54" applyNumberFormat="1" applyFont="1" applyFill="1" applyBorder="1" applyAlignment="1" applyProtection="1">
      <alignment horizontal="center" vertical="center"/>
      <protection/>
    </xf>
    <xf numFmtId="43" fontId="0" fillId="38" borderId="23" xfId="90" applyFont="1" applyFill="1" applyBorder="1" applyAlignment="1" applyProtection="1">
      <alignment horizontal="center" vertical="center"/>
      <protection locked="0"/>
    </xf>
    <xf numFmtId="10" fontId="34" fillId="38" borderId="25" xfId="57" applyNumberFormat="1" applyFont="1" applyFill="1" applyBorder="1" applyAlignment="1" applyProtection="1">
      <alignment horizontal="center" vertical="center" shrinkToFit="1"/>
      <protection/>
    </xf>
    <xf numFmtId="43" fontId="32" fillId="38" borderId="29" xfId="90" applyFont="1" applyFill="1" applyBorder="1" applyAlignment="1" applyProtection="1">
      <alignment horizontal="center" vertical="center"/>
      <protection/>
    </xf>
    <xf numFmtId="43" fontId="32" fillId="38" borderId="23" xfId="90" applyFont="1" applyFill="1" applyBorder="1" applyAlignment="1" applyProtection="1">
      <alignment horizontal="center" vertical="center"/>
      <protection/>
    </xf>
    <xf numFmtId="0" fontId="0" fillId="38" borderId="0" xfId="0" applyFont="1" applyFill="1" applyAlignment="1" applyProtection="1">
      <alignment horizontal="center" vertical="center"/>
      <protection locked="0"/>
    </xf>
    <xf numFmtId="0" fontId="34" fillId="3" borderId="30" xfId="39" applyNumberFormat="1" applyFont="1" applyFill="1" applyBorder="1" applyAlignment="1" applyProtection="1">
      <alignment vertical="center" wrapText="1"/>
      <protection/>
    </xf>
    <xf numFmtId="0" fontId="34" fillId="3" borderId="31" xfId="39" applyNumberFormat="1" applyFont="1" applyFill="1" applyBorder="1" applyAlignment="1" applyProtection="1">
      <alignment vertical="center" wrapText="1"/>
      <protection/>
    </xf>
    <xf numFmtId="43" fontId="6" fillId="3" borderId="32" xfId="0" applyNumberFormat="1" applyFont="1" applyFill="1" applyBorder="1" applyAlignment="1" applyProtection="1">
      <alignment horizontal="center" vertical="center"/>
      <protection locked="0"/>
    </xf>
    <xf numFmtId="43" fontId="6" fillId="3" borderId="33" xfId="0" applyNumberFormat="1" applyFont="1" applyFill="1" applyBorder="1" applyAlignment="1" applyProtection="1">
      <alignment horizontal="center" vertical="center"/>
      <protection locked="0"/>
    </xf>
    <xf numFmtId="10" fontId="34" fillId="3" borderId="34" xfId="57" applyNumberFormat="1" applyFont="1" applyFill="1" applyBorder="1" applyAlignment="1" applyProtection="1">
      <alignment horizontal="center" vertical="center" shrinkToFit="1"/>
      <protection/>
    </xf>
    <xf numFmtId="4" fontId="34" fillId="3" borderId="32" xfId="39" applyNumberFormat="1" applyFont="1" applyFill="1" applyBorder="1" applyAlignment="1" applyProtection="1">
      <alignment horizontal="center" vertical="center" wrapText="1"/>
      <protection/>
    </xf>
    <xf numFmtId="4" fontId="32" fillId="0" borderId="2" xfId="57" applyFont="1" applyFill="1" applyBorder="1" applyAlignment="1" applyProtection="1">
      <alignment horizontal="center" vertical="center" shrinkToFit="1"/>
      <protection/>
    </xf>
    <xf numFmtId="49" fontId="34" fillId="36" borderId="19" xfId="46" applyFont="1" applyFill="1" applyBorder="1" applyAlignment="1" applyProtection="1">
      <alignment horizontal="center" vertical="center" shrinkToFit="1"/>
      <protection/>
    </xf>
    <xf numFmtId="43" fontId="34" fillId="36" borderId="2" xfId="90" applyFont="1" applyFill="1" applyBorder="1" applyAlignment="1" applyProtection="1">
      <alignment horizontal="center" vertical="center" shrinkToFit="1"/>
      <protection/>
    </xf>
    <xf numFmtId="4" fontId="34" fillId="36" borderId="2" xfId="57" applyFont="1" applyFill="1" applyBorder="1" applyAlignment="1" applyProtection="1">
      <alignment horizontal="center" vertical="center" shrinkToFit="1"/>
      <protection/>
    </xf>
    <xf numFmtId="0" fontId="32" fillId="36" borderId="2" xfId="56" applyNumberFormat="1" applyFont="1" applyFill="1" applyBorder="1" applyAlignment="1" applyProtection="1">
      <alignment horizontal="left" vertical="center" wrapText="1"/>
      <protection/>
    </xf>
    <xf numFmtId="43" fontId="32" fillId="36" borderId="35" xfId="90" applyFont="1" applyFill="1" applyBorder="1" applyAlignment="1" applyProtection="1">
      <alignment horizontal="center" vertical="center" shrinkToFit="1"/>
      <protection/>
    </xf>
    <xf numFmtId="10" fontId="34" fillId="37" borderId="2" xfId="57" applyNumberFormat="1" applyFont="1" applyFill="1" applyBorder="1" applyAlignment="1" applyProtection="1">
      <alignment horizontal="center" vertical="center" shrinkToFit="1"/>
      <protection/>
    </xf>
    <xf numFmtId="4" fontId="32" fillId="38" borderId="24" xfId="57" applyFont="1" applyFill="1" applyBorder="1" applyAlignment="1" applyProtection="1">
      <alignment horizontal="center" vertical="center" shrinkToFit="1"/>
      <protection/>
    </xf>
    <xf numFmtId="4" fontId="32" fillId="36" borderId="2" xfId="57" applyFont="1" applyFill="1" applyBorder="1" applyAlignment="1" applyProtection="1">
      <alignment horizontal="center" vertical="center" shrinkToFit="1"/>
      <protection/>
    </xf>
    <xf numFmtId="0" fontId="6" fillId="37" borderId="0" xfId="0" applyFont="1" applyFill="1" applyAlignment="1" applyProtection="1">
      <alignment horizontal="center" vertical="center" wrapText="1"/>
      <protection locked="0"/>
    </xf>
    <xf numFmtId="0" fontId="0" fillId="36" borderId="0" xfId="0" applyFont="1" applyFill="1" applyAlignment="1" applyProtection="1">
      <alignment horizontal="center" vertical="center" wrapText="1"/>
      <protection locked="0"/>
    </xf>
    <xf numFmtId="0" fontId="6" fillId="36"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0" fillId="38" borderId="0" xfId="0" applyFont="1" applyFill="1" applyAlignment="1" applyProtection="1">
      <alignment horizontal="center" vertical="center" wrapText="1"/>
      <protection locked="0"/>
    </xf>
    <xf numFmtId="0" fontId="8" fillId="36" borderId="0" xfId="0" applyFont="1" applyFill="1" applyAlignment="1" applyProtection="1">
      <alignment horizontal="center" vertical="center"/>
      <protection locked="0"/>
    </xf>
    <xf numFmtId="0" fontId="9" fillId="36" borderId="0" xfId="0" applyFont="1" applyFill="1" applyAlignment="1" applyProtection="1">
      <alignment horizontal="center" vertical="center"/>
      <protection locked="0"/>
    </xf>
    <xf numFmtId="0" fontId="9" fillId="10" borderId="0" xfId="0" applyFont="1" applyFill="1" applyAlignment="1" applyProtection="1">
      <alignment horizontal="center" vertical="center"/>
      <protection locked="0"/>
    </xf>
    <xf numFmtId="0" fontId="52" fillId="37" borderId="23" xfId="0" applyFont="1" applyFill="1" applyBorder="1" applyAlignment="1" applyProtection="1">
      <alignment horizontal="left" vertical="center" wrapText="1"/>
      <protection locked="0"/>
    </xf>
    <xf numFmtId="0" fontId="9" fillId="37" borderId="0" xfId="0" applyFont="1" applyFill="1" applyAlignment="1" applyProtection="1">
      <alignment horizontal="center" vertical="center"/>
      <protection locked="0"/>
    </xf>
    <xf numFmtId="0" fontId="53" fillId="36" borderId="23" xfId="0" applyFont="1" applyFill="1" applyBorder="1" applyAlignment="1" applyProtection="1">
      <alignment horizontal="left" vertical="center" wrapText="1"/>
      <protection locked="0"/>
    </xf>
    <xf numFmtId="0" fontId="9" fillId="3" borderId="0" xfId="0" applyFont="1" applyFill="1" applyAlignment="1" applyProtection="1">
      <alignment horizontal="center" vertical="center"/>
      <protection locked="0"/>
    </xf>
    <xf numFmtId="0" fontId="8" fillId="38" borderId="0" xfId="0" applyFont="1" applyFill="1" applyAlignment="1" applyProtection="1">
      <alignment horizontal="center" vertical="center"/>
      <protection locked="0"/>
    </xf>
    <xf numFmtId="0" fontId="54" fillId="36" borderId="23" xfId="0" applyFont="1" applyFill="1" applyBorder="1" applyAlignment="1" applyProtection="1">
      <alignment horizontal="left" vertical="center" wrapText="1"/>
      <protection locked="0"/>
    </xf>
    <xf numFmtId="0" fontId="54" fillId="36" borderId="23" xfId="0" applyFont="1" applyFill="1" applyBorder="1" applyAlignment="1" applyProtection="1">
      <alignment horizontal="left" vertical="center" wrapText="1"/>
      <protection locked="0"/>
    </xf>
    <xf numFmtId="10" fontId="34" fillId="10" borderId="2" xfId="87" applyNumberFormat="1" applyFont="1" applyFill="1" applyBorder="1" applyAlignment="1" applyProtection="1">
      <alignment horizontal="center" vertical="center" shrinkToFit="1"/>
      <protection/>
    </xf>
    <xf numFmtId="4" fontId="34" fillId="10" borderId="36" xfId="57" applyFont="1" applyFill="1" applyBorder="1" applyAlignment="1" applyProtection="1">
      <alignment horizontal="center" vertical="center" shrinkToFit="1"/>
      <protection/>
    </xf>
    <xf numFmtId="4" fontId="34" fillId="10" borderId="37" xfId="57" applyFont="1" applyFill="1" applyBorder="1" applyAlignment="1" applyProtection="1">
      <alignment horizontal="center" vertical="center" shrinkToFit="1"/>
      <protection/>
    </xf>
    <xf numFmtId="4" fontId="34" fillId="37" borderId="38" xfId="57" applyFont="1" applyFill="1" applyBorder="1" applyAlignment="1" applyProtection="1">
      <alignment horizontal="center" vertical="center" shrinkToFit="1"/>
      <protection/>
    </xf>
    <xf numFmtId="4" fontId="32" fillId="36" borderId="39" xfId="57" applyFont="1" applyFill="1" applyBorder="1" applyAlignment="1" applyProtection="1">
      <alignment horizontal="center" vertical="center" shrinkToFit="1"/>
      <protection/>
    </xf>
    <xf numFmtId="4" fontId="34" fillId="37" borderId="39" xfId="57" applyFont="1" applyFill="1" applyBorder="1" applyAlignment="1" applyProtection="1">
      <alignment horizontal="center" vertical="center" shrinkToFit="1"/>
      <protection/>
    </xf>
    <xf numFmtId="4" fontId="34" fillId="10" borderId="39" xfId="57" applyFont="1" applyFill="1" applyBorder="1" applyAlignment="1" applyProtection="1">
      <alignment horizontal="center" vertical="center" shrinkToFit="1"/>
      <protection/>
    </xf>
    <xf numFmtId="4" fontId="32" fillId="36" borderId="37" xfId="57" applyFont="1" applyFill="1" applyBorder="1" applyAlignment="1" applyProtection="1">
      <alignment horizontal="center" vertical="center" shrinkToFit="1"/>
      <protection/>
    </xf>
    <xf numFmtId="4" fontId="34" fillId="3" borderId="40" xfId="57" applyFont="1" applyFill="1" applyBorder="1" applyAlignment="1" applyProtection="1">
      <alignment horizontal="center" vertical="center" shrinkToFit="1"/>
      <protection/>
    </xf>
    <xf numFmtId="4" fontId="32" fillId="38" borderId="37" xfId="57" applyFont="1" applyFill="1" applyBorder="1" applyAlignment="1" applyProtection="1">
      <alignment horizontal="center" vertical="center" shrinkToFit="1"/>
      <protection/>
    </xf>
    <xf numFmtId="4" fontId="34" fillId="3" borderId="33" xfId="39" applyNumberFormat="1" applyFont="1" applyFill="1" applyBorder="1" applyAlignment="1" applyProtection="1">
      <alignment horizontal="center" vertical="center" wrapText="1"/>
      <protection/>
    </xf>
    <xf numFmtId="43" fontId="6" fillId="3" borderId="41" xfId="0" applyNumberFormat="1"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wrapText="1"/>
      <protection locked="0"/>
    </xf>
    <xf numFmtId="0" fontId="53" fillId="36" borderId="28" xfId="0" applyFont="1" applyFill="1" applyBorder="1" applyAlignment="1" applyProtection="1">
      <alignment horizontal="left" vertical="center" wrapText="1"/>
      <protection locked="0"/>
    </xf>
    <xf numFmtId="0" fontId="8" fillId="36" borderId="42" xfId="0" applyFont="1" applyFill="1" applyBorder="1" applyAlignment="1" applyProtection="1">
      <alignment horizontal="left" vertical="center"/>
      <protection locked="0"/>
    </xf>
    <xf numFmtId="0" fontId="8" fillId="36" borderId="43" xfId="0" applyFont="1" applyFill="1" applyBorder="1" applyAlignment="1" applyProtection="1">
      <alignment horizontal="left" vertical="center"/>
      <protection locked="0"/>
    </xf>
    <xf numFmtId="49" fontId="34" fillId="3" borderId="19" xfId="51" applyFont="1" applyFill="1" applyBorder="1" applyAlignment="1" applyProtection="1">
      <alignment horizontal="center" vertical="center" shrinkToFit="1"/>
      <protection/>
    </xf>
    <xf numFmtId="49" fontId="34" fillId="3" borderId="24" xfId="51" applyFont="1" applyFill="1" applyBorder="1" applyAlignment="1">
      <alignment horizontal="center" vertical="center" shrinkToFit="1"/>
      <protection/>
    </xf>
    <xf numFmtId="49" fontId="34" fillId="3" borderId="26" xfId="51" applyFont="1" applyFill="1" applyBorder="1" applyAlignment="1">
      <alignment horizontal="center" vertical="center" shrinkToFit="1"/>
      <protection/>
    </xf>
    <xf numFmtId="0" fontId="34" fillId="36" borderId="19" xfId="44" applyNumberFormat="1" applyFont="1" applyFill="1" applyBorder="1" applyAlignment="1" applyProtection="1">
      <alignment horizontal="center" vertical="center" wrapText="1"/>
      <protection/>
    </xf>
    <xf numFmtId="0" fontId="34" fillId="36" borderId="19" xfId="44" applyFont="1" applyFill="1" applyBorder="1" applyAlignment="1">
      <alignment horizontal="center" vertical="center" wrapText="1"/>
      <protection/>
    </xf>
    <xf numFmtId="0" fontId="34" fillId="36" borderId="5" xfId="44" applyNumberFormat="1" applyFont="1" applyFill="1" applyBorder="1" applyAlignment="1" applyProtection="1">
      <alignment horizontal="center" vertical="center" wrapText="1"/>
      <protection/>
    </xf>
    <xf numFmtId="0" fontId="34" fillId="36" borderId="24" xfId="44" applyFont="1" applyFill="1" applyBorder="1" applyAlignment="1">
      <alignment horizontal="center" vertical="center" wrapText="1"/>
      <protection/>
    </xf>
    <xf numFmtId="0" fontId="34" fillId="36" borderId="44" xfId="44" applyNumberFormat="1" applyFont="1" applyFill="1" applyBorder="1" applyAlignment="1" applyProtection="1">
      <alignment horizontal="center" vertical="center" wrapText="1"/>
      <protection/>
    </xf>
    <xf numFmtId="0" fontId="34" fillId="36" borderId="45" xfId="44" applyNumberFormat="1" applyFont="1" applyFill="1" applyBorder="1" applyAlignment="1" applyProtection="1">
      <alignment horizontal="center" vertical="center" wrapText="1"/>
      <protection/>
    </xf>
    <xf numFmtId="0" fontId="34" fillId="36" borderId="46" xfId="44" applyNumberFormat="1" applyFont="1" applyFill="1" applyBorder="1" applyAlignment="1" applyProtection="1">
      <alignment horizontal="center" vertical="center" wrapText="1"/>
      <protection/>
    </xf>
    <xf numFmtId="0" fontId="34" fillId="36" borderId="26" xfId="44" applyFont="1" applyFill="1" applyBorder="1" applyAlignment="1">
      <alignment horizontal="center" vertical="center" wrapText="1"/>
      <protection/>
    </xf>
    <xf numFmtId="0" fontId="34" fillId="0" borderId="5" xfId="44" applyNumberFormat="1" applyFont="1" applyFill="1" applyBorder="1" applyAlignment="1" applyProtection="1">
      <alignment horizontal="center" vertical="center" wrapText="1"/>
      <protection/>
    </xf>
    <xf numFmtId="0" fontId="34" fillId="0" borderId="24" xfId="44" applyFont="1" applyFill="1" applyBorder="1" applyAlignment="1">
      <alignment horizontal="center" vertical="center" wrapText="1"/>
      <protection/>
    </xf>
    <xf numFmtId="0" fontId="34" fillId="36" borderId="47" xfId="44" applyNumberFormat="1" applyFont="1" applyFill="1" applyBorder="1" applyAlignment="1" applyProtection="1">
      <alignment horizontal="center" vertical="center" wrapText="1"/>
      <protection/>
    </xf>
    <xf numFmtId="0" fontId="34" fillId="36" borderId="48" xfId="44" applyNumberFormat="1" applyFont="1" applyFill="1" applyBorder="1" applyAlignment="1" applyProtection="1">
      <alignment horizontal="center" vertical="center" wrapText="1"/>
      <protection/>
    </xf>
    <xf numFmtId="0" fontId="34" fillId="36" borderId="49" xfId="44" applyNumberFormat="1" applyFont="1" applyFill="1" applyBorder="1" applyAlignment="1" applyProtection="1">
      <alignment horizontal="center" vertical="center" wrapText="1"/>
      <protection/>
    </xf>
    <xf numFmtId="0" fontId="34" fillId="36" borderId="23" xfId="44" applyNumberFormat="1" applyFont="1" applyFill="1" applyBorder="1" applyAlignment="1" applyProtection="1">
      <alignment horizontal="center" vertical="center" wrapText="1"/>
      <protection/>
    </xf>
    <xf numFmtId="0" fontId="34" fillId="36" borderId="28" xfId="44" applyNumberFormat="1" applyFont="1" applyFill="1" applyBorder="1" applyAlignment="1" applyProtection="1">
      <alignment horizontal="center" vertical="center" wrapText="1"/>
      <protection/>
    </xf>
    <xf numFmtId="0" fontId="34" fillId="36" borderId="50" xfId="42" applyFont="1" applyFill="1" applyBorder="1" applyAlignment="1">
      <alignment horizontal="center" vertical="center"/>
      <protection/>
    </xf>
    <xf numFmtId="0" fontId="34" fillId="36" borderId="51" xfId="42" applyFont="1" applyFill="1" applyBorder="1" applyAlignment="1">
      <alignment horizontal="center" vertical="center"/>
      <protection/>
    </xf>
    <xf numFmtId="0" fontId="34" fillId="36" borderId="52" xfId="42" applyFont="1" applyFill="1" applyBorder="1" applyAlignment="1">
      <alignment horizontal="center" vertical="center"/>
      <protection/>
    </xf>
    <xf numFmtId="0" fontId="6" fillId="36" borderId="53" xfId="0" applyFont="1" applyFill="1" applyBorder="1" applyAlignment="1" applyProtection="1">
      <alignment horizontal="center" vertical="center" wrapText="1"/>
      <protection locked="0"/>
    </xf>
    <xf numFmtId="0" fontId="6" fillId="36" borderId="54" xfId="0" applyFont="1" applyFill="1" applyBorder="1" applyAlignment="1" applyProtection="1">
      <alignment horizontal="center" vertical="center" wrapText="1"/>
      <protection locked="0"/>
    </xf>
    <xf numFmtId="0" fontId="32" fillId="36" borderId="0" xfId="39" applyNumberFormat="1" applyFont="1" applyFill="1" applyAlignment="1" applyProtection="1">
      <alignment horizontal="center" vertical="center" wrapText="1"/>
      <protection/>
    </xf>
    <xf numFmtId="0" fontId="32" fillId="36" borderId="0" xfId="39" applyFont="1" applyFill="1" applyAlignment="1">
      <alignment horizontal="center" vertical="center" wrapText="1"/>
      <protection/>
    </xf>
    <xf numFmtId="0" fontId="33" fillId="36" borderId="0" xfId="40" applyNumberFormat="1" applyFont="1" applyFill="1" applyAlignment="1" applyProtection="1">
      <alignment horizontal="center" vertical="center" wrapText="1"/>
      <protection/>
    </xf>
    <xf numFmtId="0" fontId="55" fillId="36" borderId="0" xfId="41" applyNumberFormat="1" applyFont="1" applyFill="1" applyAlignment="1" applyProtection="1">
      <alignment horizontal="center" vertical="center"/>
      <protection/>
    </xf>
    <xf numFmtId="0" fontId="55" fillId="36" borderId="0" xfId="41" applyFont="1" applyFill="1" applyAlignment="1">
      <alignment horizontal="center" vertical="center"/>
      <protection/>
    </xf>
    <xf numFmtId="0" fontId="34" fillId="36" borderId="0" xfId="42" applyNumberFormat="1" applyFont="1" applyFill="1" applyAlignment="1" applyProtection="1">
      <alignment horizontal="right" vertical="center"/>
      <protection/>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50" xfId="63"/>
    <cellStyle name="xl51"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29"/>
  <sheetViews>
    <sheetView showGridLines="0" showZeros="0" tabSelected="1" view="pageBreakPreview" zoomScale="75" zoomScaleNormal="75" zoomScaleSheetLayoutView="75" zoomScalePageLayoutView="0" workbookViewId="0" topLeftCell="B1">
      <pane xSplit="2" ySplit="10" topLeftCell="D122" activePane="bottomRight" state="frozen"/>
      <selection pane="topLeft" activeCell="B1" sqref="B1"/>
      <selection pane="topRight" activeCell="D1" sqref="D1"/>
      <selection pane="bottomLeft" activeCell="B11" sqref="B11"/>
      <selection pane="bottomRight" activeCell="H133" sqref="H133"/>
    </sheetView>
  </sheetViews>
  <sheetFormatPr defaultColWidth="9.140625" defaultRowHeight="15" outlineLevelRow="5"/>
  <cols>
    <col min="1" max="1" width="9.140625" style="1" hidden="1" customWidth="1"/>
    <col min="2" max="2" width="35.7109375" style="2" customWidth="1"/>
    <col min="3" max="3" width="21.7109375" style="1" customWidth="1"/>
    <col min="4" max="4" width="20.57421875" style="1" customWidth="1"/>
    <col min="5" max="5" width="19.421875" style="1" customWidth="1"/>
    <col min="6" max="6" width="20.57421875" style="1" customWidth="1"/>
    <col min="7" max="7" width="10.28125" style="1" customWidth="1"/>
    <col min="8" max="8" width="17.57421875" style="1" customWidth="1"/>
    <col min="9" max="9" width="18.421875" style="1" customWidth="1"/>
    <col min="10" max="10" width="18.140625" style="1" customWidth="1"/>
    <col min="11" max="11" width="11.140625" style="1" customWidth="1"/>
    <col min="12" max="12" width="19.421875" style="1" customWidth="1"/>
    <col min="13" max="13" width="24.00390625" style="1" customWidth="1"/>
    <col min="14" max="14" width="63.7109375" style="82" customWidth="1"/>
    <col min="15" max="16384" width="9.140625" style="1" customWidth="1"/>
  </cols>
  <sheetData>
    <row r="1" spans="1:3" ht="13.5" customHeight="1">
      <c r="A1" s="131" t="s">
        <v>0</v>
      </c>
      <c r="B1" s="132"/>
      <c r="C1" s="132"/>
    </row>
    <row r="2" spans="1:3" ht="15.75" hidden="1">
      <c r="A2" s="131"/>
      <c r="B2" s="132"/>
      <c r="C2" s="132"/>
    </row>
    <row r="3" spans="1:3" ht="12" customHeight="1">
      <c r="A3" s="131"/>
      <c r="B3" s="132"/>
      <c r="C3" s="132"/>
    </row>
    <row r="4" spans="1:12" ht="15" customHeight="1">
      <c r="A4" s="133" t="s">
        <v>205</v>
      </c>
      <c r="B4" s="133"/>
      <c r="C4" s="133"/>
      <c r="D4" s="133"/>
      <c r="E4" s="133"/>
      <c r="F4" s="133"/>
      <c r="G4" s="133"/>
      <c r="H4" s="133"/>
      <c r="I4" s="133"/>
      <c r="J4" s="133"/>
      <c r="K4" s="133"/>
      <c r="L4" s="133"/>
    </row>
    <row r="5" spans="1:3" ht="0.75" customHeight="1">
      <c r="A5" s="134"/>
      <c r="B5" s="135"/>
      <c r="C5" s="135"/>
    </row>
    <row r="6" spans="1:12" ht="12.75" customHeight="1" thickBot="1">
      <c r="A6" s="136" t="s">
        <v>1</v>
      </c>
      <c r="B6" s="136"/>
      <c r="C6" s="136"/>
      <c r="D6" s="136"/>
      <c r="E6" s="136"/>
      <c r="F6" s="136"/>
      <c r="G6" s="136"/>
      <c r="H6" s="136"/>
      <c r="I6" s="136"/>
      <c r="J6" s="136"/>
      <c r="K6" s="136"/>
      <c r="L6" s="136"/>
    </row>
    <row r="7" spans="1:14" s="4" customFormat="1" ht="24" customHeight="1">
      <c r="A7" s="3"/>
      <c r="B7" s="121" t="s">
        <v>2</v>
      </c>
      <c r="C7" s="123" t="s">
        <v>3</v>
      </c>
      <c r="D7" s="126">
        <v>2019</v>
      </c>
      <c r="E7" s="126"/>
      <c r="F7" s="126"/>
      <c r="G7" s="127"/>
      <c r="H7" s="128">
        <v>2020</v>
      </c>
      <c r="I7" s="126"/>
      <c r="J7" s="126"/>
      <c r="K7" s="127"/>
      <c r="L7" s="129" t="s">
        <v>198</v>
      </c>
      <c r="N7" s="83"/>
    </row>
    <row r="8" spans="1:14" s="4" customFormat="1" ht="24" customHeight="1">
      <c r="A8" s="111" t="s">
        <v>4</v>
      </c>
      <c r="B8" s="122"/>
      <c r="C8" s="124"/>
      <c r="D8" s="113" t="s">
        <v>5</v>
      </c>
      <c r="E8" s="115" t="s">
        <v>206</v>
      </c>
      <c r="F8" s="115" t="s">
        <v>6</v>
      </c>
      <c r="G8" s="117" t="s">
        <v>7</v>
      </c>
      <c r="H8" s="119" t="s">
        <v>8</v>
      </c>
      <c r="I8" s="119" t="s">
        <v>206</v>
      </c>
      <c r="J8" s="115" t="s">
        <v>6</v>
      </c>
      <c r="K8" s="113" t="s">
        <v>9</v>
      </c>
      <c r="L8" s="130"/>
      <c r="N8" s="83"/>
    </row>
    <row r="9" spans="1:14" s="4" customFormat="1" ht="46.5" customHeight="1" thickBot="1">
      <c r="A9" s="112"/>
      <c r="B9" s="122"/>
      <c r="C9" s="125"/>
      <c r="D9" s="114"/>
      <c r="E9" s="116"/>
      <c r="F9" s="116"/>
      <c r="G9" s="118"/>
      <c r="H9" s="120"/>
      <c r="I9" s="120"/>
      <c r="J9" s="116"/>
      <c r="K9" s="114"/>
      <c r="L9" s="130"/>
      <c r="N9" s="83"/>
    </row>
    <row r="10" spans="1:14" s="10" customFormat="1" ht="33" customHeight="1" thickBot="1">
      <c r="A10" s="5" t="s">
        <v>10</v>
      </c>
      <c r="B10" s="6" t="s">
        <v>11</v>
      </c>
      <c r="C10" s="7" t="s">
        <v>10</v>
      </c>
      <c r="D10" s="8">
        <f>D11+D77</f>
        <v>379325672.67999995</v>
      </c>
      <c r="E10" s="8">
        <f>E11+E77</f>
        <v>253923367.84000003</v>
      </c>
      <c r="F10" s="8">
        <f>E10-D10</f>
        <v>-125402304.83999991</v>
      </c>
      <c r="G10" s="9">
        <f>E10/D10</f>
        <v>0.6694072827868163</v>
      </c>
      <c r="H10" s="8">
        <f>H11+H77</f>
        <v>386286360.36</v>
      </c>
      <c r="I10" s="8">
        <f>I11+I77</f>
        <v>241610073.06</v>
      </c>
      <c r="J10" s="8">
        <f>I10-H10</f>
        <v>-144676287.3</v>
      </c>
      <c r="K10" s="9">
        <f>I10/H10</f>
        <v>0.625468817575726</v>
      </c>
      <c r="L10" s="93">
        <f>I10-E10</f>
        <v>-12313294.780000031</v>
      </c>
      <c r="N10" s="84"/>
    </row>
    <row r="11" spans="1:14" s="10" customFormat="1" ht="33" customHeight="1">
      <c r="A11" s="11"/>
      <c r="B11" s="12" t="s">
        <v>12</v>
      </c>
      <c r="C11" s="13"/>
      <c r="D11" s="14">
        <f>D12+D37+D38+D59+D63+D73</f>
        <v>302626969.09</v>
      </c>
      <c r="E11" s="14">
        <f>E12+E37+E38+E59+E63+E73</f>
        <v>204126574.66000003</v>
      </c>
      <c r="F11" s="14">
        <f>E11-D11</f>
        <v>-98500394.42999995</v>
      </c>
      <c r="G11" s="15">
        <f>E11/D11</f>
        <v>0.6745154778300464</v>
      </c>
      <c r="H11" s="14">
        <f>H12+H37+H38+H59+H63+H73</f>
        <v>315171510</v>
      </c>
      <c r="I11" s="14">
        <f>I12+I37+I38+I59+I63+I73</f>
        <v>197609841.21</v>
      </c>
      <c r="J11" s="16">
        <f>I11-H11</f>
        <v>-117561668.78999999</v>
      </c>
      <c r="K11" s="17">
        <f>I11/H11</f>
        <v>0.6269914473233955</v>
      </c>
      <c r="L11" s="94">
        <f>I11-E11</f>
        <v>-6516733.450000018</v>
      </c>
      <c r="N11" s="84"/>
    </row>
    <row r="12" spans="1:14" s="27" customFormat="1" ht="48" customHeight="1" outlineLevel="2">
      <c r="A12" s="18" t="s">
        <v>13</v>
      </c>
      <c r="B12" s="19" t="s">
        <v>14</v>
      </c>
      <c r="C12" s="20" t="s">
        <v>13</v>
      </c>
      <c r="D12" s="24">
        <v>152816066.98</v>
      </c>
      <c r="E12" s="24">
        <v>105920634.12</v>
      </c>
      <c r="F12" s="22">
        <f>E12-D12</f>
        <v>-46895432.859999985</v>
      </c>
      <c r="G12" s="23">
        <f>E12/D12</f>
        <v>0.6931249849131539</v>
      </c>
      <c r="H12" s="24">
        <v>161950000</v>
      </c>
      <c r="I12" s="24">
        <v>108879238.67</v>
      </c>
      <c r="J12" s="25">
        <f>I12-H12</f>
        <v>-53070761.33</v>
      </c>
      <c r="K12" s="26">
        <f aca="true" t="shared" si="0" ref="K12:K75">I12/H12</f>
        <v>0.6723015663476382</v>
      </c>
      <c r="L12" s="95">
        <f>I12-E12</f>
        <v>2958604.549999997</v>
      </c>
      <c r="M12" s="76"/>
      <c r="N12" s="85"/>
    </row>
    <row r="13" spans="1:14" s="27" customFormat="1" ht="15.75" hidden="1" outlineLevel="3">
      <c r="A13" s="18" t="s">
        <v>15</v>
      </c>
      <c r="B13" s="19" t="s">
        <v>16</v>
      </c>
      <c r="C13" s="20" t="s">
        <v>15</v>
      </c>
      <c r="D13" s="24"/>
      <c r="E13" s="24"/>
      <c r="F13" s="22">
        <f aca="true" t="shared" si="1" ref="F13:F38">E13-D13</f>
        <v>0</v>
      </c>
      <c r="G13" s="23" t="e">
        <f aca="true" t="shared" si="2" ref="G13:G38">E13/D13</f>
        <v>#DIV/0!</v>
      </c>
      <c r="H13" s="24">
        <v>148555700</v>
      </c>
      <c r="I13" s="24"/>
      <c r="J13" s="24"/>
      <c r="K13" s="28">
        <f t="shared" si="0"/>
        <v>0</v>
      </c>
      <c r="L13" s="95">
        <f aca="true" t="shared" si="3" ref="L13:L38">I13-E13</f>
        <v>0</v>
      </c>
      <c r="M13" s="76"/>
      <c r="N13" s="86"/>
    </row>
    <row r="14" spans="1:14" s="27" customFormat="1" ht="114.75" hidden="1" outlineLevel="4">
      <c r="A14" s="18" t="s">
        <v>17</v>
      </c>
      <c r="B14" s="19" t="s">
        <v>18</v>
      </c>
      <c r="C14" s="20" t="s">
        <v>17</v>
      </c>
      <c r="D14" s="24"/>
      <c r="E14" s="24"/>
      <c r="F14" s="22">
        <f t="shared" si="1"/>
        <v>0</v>
      </c>
      <c r="G14" s="23" t="e">
        <f t="shared" si="2"/>
        <v>#DIV/0!</v>
      </c>
      <c r="H14" s="24">
        <v>148555700</v>
      </c>
      <c r="I14" s="24"/>
      <c r="J14" s="24"/>
      <c r="K14" s="28">
        <f t="shared" si="0"/>
        <v>0</v>
      </c>
      <c r="L14" s="95">
        <f t="shared" si="3"/>
        <v>0</v>
      </c>
      <c r="M14" s="76"/>
      <c r="N14" s="86"/>
    </row>
    <row r="15" spans="1:14" s="27" customFormat="1" ht="114.75" hidden="1" outlineLevel="5">
      <c r="A15" s="18" t="s">
        <v>17</v>
      </c>
      <c r="B15" s="19" t="s">
        <v>19</v>
      </c>
      <c r="C15" s="20" t="s">
        <v>17</v>
      </c>
      <c r="D15" s="24"/>
      <c r="E15" s="24"/>
      <c r="F15" s="22">
        <f t="shared" si="1"/>
        <v>0</v>
      </c>
      <c r="G15" s="23" t="e">
        <f t="shared" si="2"/>
        <v>#DIV/0!</v>
      </c>
      <c r="H15" s="24">
        <v>148555700</v>
      </c>
      <c r="I15" s="24"/>
      <c r="J15" s="24"/>
      <c r="K15" s="28">
        <f t="shared" si="0"/>
        <v>0</v>
      </c>
      <c r="L15" s="95">
        <f t="shared" si="3"/>
        <v>0</v>
      </c>
      <c r="M15" s="76"/>
      <c r="N15" s="86"/>
    </row>
    <row r="16" spans="1:14" s="27" customFormat="1" ht="127.5" hidden="1" outlineLevel="5">
      <c r="A16" s="18" t="s">
        <v>20</v>
      </c>
      <c r="B16" s="19" t="s">
        <v>21</v>
      </c>
      <c r="C16" s="20" t="s">
        <v>20</v>
      </c>
      <c r="D16" s="24"/>
      <c r="E16" s="24"/>
      <c r="F16" s="22">
        <f t="shared" si="1"/>
        <v>0</v>
      </c>
      <c r="G16" s="23" t="e">
        <f t="shared" si="2"/>
        <v>#DIV/0!</v>
      </c>
      <c r="H16" s="24">
        <v>0</v>
      </c>
      <c r="I16" s="24"/>
      <c r="J16" s="24"/>
      <c r="K16" s="28" t="e">
        <f t="shared" si="0"/>
        <v>#DIV/0!</v>
      </c>
      <c r="L16" s="95">
        <f t="shared" si="3"/>
        <v>0</v>
      </c>
      <c r="M16" s="76"/>
      <c r="N16" s="86"/>
    </row>
    <row r="17" spans="1:14" s="27" customFormat="1" ht="114.75" hidden="1" outlineLevel="5">
      <c r="A17" s="18" t="s">
        <v>22</v>
      </c>
      <c r="B17" s="19" t="s">
        <v>19</v>
      </c>
      <c r="C17" s="20" t="s">
        <v>22</v>
      </c>
      <c r="D17" s="24"/>
      <c r="E17" s="24"/>
      <c r="F17" s="22">
        <f t="shared" si="1"/>
        <v>0</v>
      </c>
      <c r="G17" s="23" t="e">
        <f t="shared" si="2"/>
        <v>#DIV/0!</v>
      </c>
      <c r="H17" s="24">
        <v>0</v>
      </c>
      <c r="I17" s="24"/>
      <c r="J17" s="24"/>
      <c r="K17" s="28" t="e">
        <f t="shared" si="0"/>
        <v>#DIV/0!</v>
      </c>
      <c r="L17" s="95">
        <f t="shared" si="3"/>
        <v>0</v>
      </c>
      <c r="M17" s="76"/>
      <c r="N17" s="86"/>
    </row>
    <row r="18" spans="1:14" s="27" customFormat="1" ht="114.75" hidden="1" outlineLevel="5">
      <c r="A18" s="18" t="s">
        <v>23</v>
      </c>
      <c r="B18" s="19" t="s">
        <v>19</v>
      </c>
      <c r="C18" s="20" t="s">
        <v>23</v>
      </c>
      <c r="D18" s="24"/>
      <c r="E18" s="24"/>
      <c r="F18" s="22">
        <f t="shared" si="1"/>
        <v>0</v>
      </c>
      <c r="G18" s="23" t="e">
        <f t="shared" si="2"/>
        <v>#DIV/0!</v>
      </c>
      <c r="H18" s="24">
        <v>0</v>
      </c>
      <c r="I18" s="24"/>
      <c r="J18" s="24"/>
      <c r="K18" s="28" t="e">
        <f t="shared" si="0"/>
        <v>#DIV/0!</v>
      </c>
      <c r="L18" s="95">
        <f t="shared" si="3"/>
        <v>0</v>
      </c>
      <c r="M18" s="76"/>
      <c r="N18" s="86"/>
    </row>
    <row r="19" spans="1:14" s="27" customFormat="1" ht="127.5" hidden="1" outlineLevel="5">
      <c r="A19" s="18" t="s">
        <v>24</v>
      </c>
      <c r="B19" s="19" t="s">
        <v>21</v>
      </c>
      <c r="C19" s="20" t="s">
        <v>24</v>
      </c>
      <c r="D19" s="24"/>
      <c r="E19" s="24"/>
      <c r="F19" s="22">
        <f t="shared" si="1"/>
        <v>0</v>
      </c>
      <c r="G19" s="23" t="e">
        <f t="shared" si="2"/>
        <v>#DIV/0!</v>
      </c>
      <c r="H19" s="24">
        <v>0</v>
      </c>
      <c r="I19" s="24"/>
      <c r="J19" s="24"/>
      <c r="K19" s="28" t="e">
        <f t="shared" si="0"/>
        <v>#DIV/0!</v>
      </c>
      <c r="L19" s="95">
        <f t="shared" si="3"/>
        <v>0</v>
      </c>
      <c r="M19" s="76"/>
      <c r="N19" s="86"/>
    </row>
    <row r="20" spans="1:14" s="27" customFormat="1" ht="15.75" hidden="1" outlineLevel="3">
      <c r="A20" s="18" t="s">
        <v>25</v>
      </c>
      <c r="B20" s="19" t="s">
        <v>16</v>
      </c>
      <c r="C20" s="20" t="s">
        <v>25</v>
      </c>
      <c r="D20" s="24"/>
      <c r="E20" s="24"/>
      <c r="F20" s="22">
        <f t="shared" si="1"/>
        <v>0</v>
      </c>
      <c r="G20" s="23" t="e">
        <f t="shared" si="2"/>
        <v>#DIV/0!</v>
      </c>
      <c r="H20" s="24">
        <v>750300</v>
      </c>
      <c r="I20" s="24"/>
      <c r="J20" s="24"/>
      <c r="K20" s="28">
        <f t="shared" si="0"/>
        <v>0</v>
      </c>
      <c r="L20" s="95">
        <f t="shared" si="3"/>
        <v>0</v>
      </c>
      <c r="M20" s="76"/>
      <c r="N20" s="86"/>
    </row>
    <row r="21" spans="1:14" s="27" customFormat="1" ht="178.5" hidden="1" outlineLevel="4">
      <c r="A21" s="18" t="s">
        <v>26</v>
      </c>
      <c r="B21" s="19" t="s">
        <v>27</v>
      </c>
      <c r="C21" s="20" t="s">
        <v>26</v>
      </c>
      <c r="D21" s="24"/>
      <c r="E21" s="24"/>
      <c r="F21" s="22">
        <f t="shared" si="1"/>
        <v>0</v>
      </c>
      <c r="G21" s="23" t="e">
        <f t="shared" si="2"/>
        <v>#DIV/0!</v>
      </c>
      <c r="H21" s="24">
        <v>750300</v>
      </c>
      <c r="I21" s="24"/>
      <c r="J21" s="24"/>
      <c r="K21" s="28">
        <f t="shared" si="0"/>
        <v>0</v>
      </c>
      <c r="L21" s="95">
        <f t="shared" si="3"/>
        <v>0</v>
      </c>
      <c r="M21" s="76"/>
      <c r="N21" s="86"/>
    </row>
    <row r="22" spans="1:14" s="27" customFormat="1" ht="178.5" hidden="1" outlineLevel="5">
      <c r="A22" s="18" t="s">
        <v>26</v>
      </c>
      <c r="B22" s="19" t="s">
        <v>28</v>
      </c>
      <c r="C22" s="20" t="s">
        <v>26</v>
      </c>
      <c r="D22" s="24"/>
      <c r="E22" s="24"/>
      <c r="F22" s="22">
        <f t="shared" si="1"/>
        <v>0</v>
      </c>
      <c r="G22" s="23" t="e">
        <f t="shared" si="2"/>
        <v>#DIV/0!</v>
      </c>
      <c r="H22" s="24">
        <v>750300</v>
      </c>
      <c r="I22" s="24"/>
      <c r="J22" s="24"/>
      <c r="K22" s="28">
        <f t="shared" si="0"/>
        <v>0</v>
      </c>
      <c r="L22" s="95">
        <f t="shared" si="3"/>
        <v>0</v>
      </c>
      <c r="M22" s="76"/>
      <c r="N22" s="86"/>
    </row>
    <row r="23" spans="1:14" s="27" customFormat="1" ht="178.5" hidden="1" outlineLevel="5">
      <c r="A23" s="18" t="s">
        <v>29</v>
      </c>
      <c r="B23" s="19" t="s">
        <v>28</v>
      </c>
      <c r="C23" s="20" t="s">
        <v>29</v>
      </c>
      <c r="D23" s="24"/>
      <c r="E23" s="24"/>
      <c r="F23" s="22">
        <f t="shared" si="1"/>
        <v>0</v>
      </c>
      <c r="G23" s="23" t="e">
        <f t="shared" si="2"/>
        <v>#DIV/0!</v>
      </c>
      <c r="H23" s="24">
        <v>0</v>
      </c>
      <c r="I23" s="24"/>
      <c r="J23" s="24"/>
      <c r="K23" s="28" t="e">
        <f t="shared" si="0"/>
        <v>#DIV/0!</v>
      </c>
      <c r="L23" s="95">
        <f t="shared" si="3"/>
        <v>0</v>
      </c>
      <c r="M23" s="76"/>
      <c r="N23" s="86"/>
    </row>
    <row r="24" spans="1:14" s="27" customFormat="1" ht="15.75" hidden="1" outlineLevel="5">
      <c r="A24" s="18" t="s">
        <v>30</v>
      </c>
      <c r="B24" s="19">
        <v>1.82101020200121E+19</v>
      </c>
      <c r="C24" s="20" t="s">
        <v>30</v>
      </c>
      <c r="D24" s="24"/>
      <c r="E24" s="24"/>
      <c r="F24" s="22">
        <f t="shared" si="1"/>
        <v>0</v>
      </c>
      <c r="G24" s="23" t="e">
        <f t="shared" si="2"/>
        <v>#DIV/0!</v>
      </c>
      <c r="H24" s="24">
        <v>0</v>
      </c>
      <c r="I24" s="24"/>
      <c r="J24" s="24"/>
      <c r="K24" s="28" t="e">
        <f t="shared" si="0"/>
        <v>#DIV/0!</v>
      </c>
      <c r="L24" s="95">
        <f t="shared" si="3"/>
        <v>0</v>
      </c>
      <c r="M24" s="76"/>
      <c r="N24" s="86"/>
    </row>
    <row r="25" spans="1:14" s="27" customFormat="1" ht="178.5" hidden="1" outlineLevel="5">
      <c r="A25" s="18" t="s">
        <v>31</v>
      </c>
      <c r="B25" s="19" t="s">
        <v>28</v>
      </c>
      <c r="C25" s="20" t="s">
        <v>31</v>
      </c>
      <c r="D25" s="24"/>
      <c r="E25" s="24"/>
      <c r="F25" s="22">
        <f t="shared" si="1"/>
        <v>0</v>
      </c>
      <c r="G25" s="23" t="e">
        <f t="shared" si="2"/>
        <v>#DIV/0!</v>
      </c>
      <c r="H25" s="24">
        <v>0</v>
      </c>
      <c r="I25" s="24"/>
      <c r="J25" s="24"/>
      <c r="K25" s="28" t="e">
        <f t="shared" si="0"/>
        <v>#DIV/0!</v>
      </c>
      <c r="L25" s="95">
        <f t="shared" si="3"/>
        <v>0</v>
      </c>
      <c r="M25" s="76"/>
      <c r="N25" s="86"/>
    </row>
    <row r="26" spans="1:14" s="27" customFormat="1" ht="15.75" hidden="1" outlineLevel="3">
      <c r="A26" s="18" t="s">
        <v>32</v>
      </c>
      <c r="B26" s="19" t="s">
        <v>16</v>
      </c>
      <c r="C26" s="20" t="s">
        <v>32</v>
      </c>
      <c r="D26" s="24"/>
      <c r="E26" s="24"/>
      <c r="F26" s="22">
        <f t="shared" si="1"/>
        <v>0</v>
      </c>
      <c r="G26" s="23" t="e">
        <f t="shared" si="2"/>
        <v>#DIV/0!</v>
      </c>
      <c r="H26" s="24">
        <v>450200</v>
      </c>
      <c r="I26" s="24"/>
      <c r="J26" s="24"/>
      <c r="K26" s="28">
        <f t="shared" si="0"/>
        <v>0</v>
      </c>
      <c r="L26" s="95">
        <f t="shared" si="3"/>
        <v>0</v>
      </c>
      <c r="M26" s="76"/>
      <c r="N26" s="86"/>
    </row>
    <row r="27" spans="1:14" s="27" customFormat="1" ht="76.5" hidden="1" outlineLevel="4">
      <c r="A27" s="18" t="s">
        <v>33</v>
      </c>
      <c r="B27" s="19" t="s">
        <v>34</v>
      </c>
      <c r="C27" s="20" t="s">
        <v>33</v>
      </c>
      <c r="D27" s="24"/>
      <c r="E27" s="24"/>
      <c r="F27" s="22">
        <f t="shared" si="1"/>
        <v>0</v>
      </c>
      <c r="G27" s="23" t="e">
        <f t="shared" si="2"/>
        <v>#DIV/0!</v>
      </c>
      <c r="H27" s="24">
        <v>450200</v>
      </c>
      <c r="I27" s="24"/>
      <c r="J27" s="24"/>
      <c r="K27" s="28">
        <f t="shared" si="0"/>
        <v>0</v>
      </c>
      <c r="L27" s="95">
        <f t="shared" si="3"/>
        <v>0</v>
      </c>
      <c r="M27" s="76"/>
      <c r="N27" s="86"/>
    </row>
    <row r="28" spans="1:14" s="27" customFormat="1" ht="76.5" hidden="1" outlineLevel="5">
      <c r="A28" s="18" t="s">
        <v>33</v>
      </c>
      <c r="B28" s="19" t="s">
        <v>35</v>
      </c>
      <c r="C28" s="20" t="s">
        <v>33</v>
      </c>
      <c r="D28" s="24"/>
      <c r="E28" s="24"/>
      <c r="F28" s="22">
        <f t="shared" si="1"/>
        <v>0</v>
      </c>
      <c r="G28" s="23" t="e">
        <f t="shared" si="2"/>
        <v>#DIV/0!</v>
      </c>
      <c r="H28" s="24">
        <v>450200</v>
      </c>
      <c r="I28" s="24"/>
      <c r="J28" s="24"/>
      <c r="K28" s="28">
        <f t="shared" si="0"/>
        <v>0</v>
      </c>
      <c r="L28" s="95">
        <f t="shared" si="3"/>
        <v>0</v>
      </c>
      <c r="M28" s="76"/>
      <c r="N28" s="86"/>
    </row>
    <row r="29" spans="1:14" s="27" customFormat="1" ht="76.5" hidden="1" outlineLevel="5">
      <c r="A29" s="18" t="s">
        <v>36</v>
      </c>
      <c r="B29" s="19" t="s">
        <v>37</v>
      </c>
      <c r="C29" s="20" t="s">
        <v>36</v>
      </c>
      <c r="D29" s="24"/>
      <c r="E29" s="24"/>
      <c r="F29" s="22">
        <f t="shared" si="1"/>
        <v>0</v>
      </c>
      <c r="G29" s="23" t="e">
        <f t="shared" si="2"/>
        <v>#DIV/0!</v>
      </c>
      <c r="H29" s="24">
        <v>0</v>
      </c>
      <c r="I29" s="24"/>
      <c r="J29" s="24"/>
      <c r="K29" s="28" t="e">
        <f t="shared" si="0"/>
        <v>#DIV/0!</v>
      </c>
      <c r="L29" s="95">
        <f t="shared" si="3"/>
        <v>0</v>
      </c>
      <c r="M29" s="76"/>
      <c r="N29" s="86"/>
    </row>
    <row r="30" spans="1:14" s="27" customFormat="1" ht="15.75" hidden="1" outlineLevel="5">
      <c r="A30" s="18" t="s">
        <v>38</v>
      </c>
      <c r="B30" s="19">
        <v>1.82101020300121E+19</v>
      </c>
      <c r="C30" s="20" t="s">
        <v>38</v>
      </c>
      <c r="D30" s="24"/>
      <c r="E30" s="24"/>
      <c r="F30" s="22">
        <f t="shared" si="1"/>
        <v>0</v>
      </c>
      <c r="G30" s="23" t="e">
        <f t="shared" si="2"/>
        <v>#DIV/0!</v>
      </c>
      <c r="H30" s="24">
        <v>0</v>
      </c>
      <c r="I30" s="24"/>
      <c r="J30" s="24"/>
      <c r="K30" s="28" t="e">
        <f t="shared" si="0"/>
        <v>#DIV/0!</v>
      </c>
      <c r="L30" s="95">
        <f t="shared" si="3"/>
        <v>0</v>
      </c>
      <c r="M30" s="76"/>
      <c r="N30" s="86"/>
    </row>
    <row r="31" spans="1:14" s="27" customFormat="1" ht="76.5" hidden="1" outlineLevel="5">
      <c r="A31" s="18" t="s">
        <v>39</v>
      </c>
      <c r="B31" s="19" t="s">
        <v>37</v>
      </c>
      <c r="C31" s="20" t="s">
        <v>39</v>
      </c>
      <c r="D31" s="24"/>
      <c r="E31" s="24"/>
      <c r="F31" s="22">
        <f t="shared" si="1"/>
        <v>0</v>
      </c>
      <c r="G31" s="23" t="e">
        <f t="shared" si="2"/>
        <v>#DIV/0!</v>
      </c>
      <c r="H31" s="24">
        <v>0</v>
      </c>
      <c r="I31" s="24"/>
      <c r="J31" s="24"/>
      <c r="K31" s="28" t="e">
        <f t="shared" si="0"/>
        <v>#DIV/0!</v>
      </c>
      <c r="L31" s="95">
        <f t="shared" si="3"/>
        <v>0</v>
      </c>
      <c r="M31" s="76"/>
      <c r="N31" s="86"/>
    </row>
    <row r="32" spans="1:14" s="27" customFormat="1" ht="76.5" hidden="1" outlineLevel="5">
      <c r="A32" s="18" t="s">
        <v>40</v>
      </c>
      <c r="B32" s="19" t="s">
        <v>37</v>
      </c>
      <c r="C32" s="20" t="s">
        <v>40</v>
      </c>
      <c r="D32" s="24"/>
      <c r="E32" s="24"/>
      <c r="F32" s="22">
        <f t="shared" si="1"/>
        <v>0</v>
      </c>
      <c r="G32" s="23" t="e">
        <f t="shared" si="2"/>
        <v>#DIV/0!</v>
      </c>
      <c r="H32" s="24">
        <v>0</v>
      </c>
      <c r="I32" s="24"/>
      <c r="J32" s="24"/>
      <c r="K32" s="28" t="e">
        <f t="shared" si="0"/>
        <v>#DIV/0!</v>
      </c>
      <c r="L32" s="95">
        <f t="shared" si="3"/>
        <v>0</v>
      </c>
      <c r="M32" s="76"/>
      <c r="N32" s="86"/>
    </row>
    <row r="33" spans="1:14" s="27" customFormat="1" ht="15.75" hidden="1" outlineLevel="3">
      <c r="A33" s="18" t="s">
        <v>41</v>
      </c>
      <c r="B33" s="19" t="s">
        <v>16</v>
      </c>
      <c r="C33" s="20" t="s">
        <v>41</v>
      </c>
      <c r="D33" s="24"/>
      <c r="E33" s="24"/>
      <c r="F33" s="22">
        <f t="shared" si="1"/>
        <v>0</v>
      </c>
      <c r="G33" s="23" t="e">
        <f t="shared" si="2"/>
        <v>#DIV/0!</v>
      </c>
      <c r="H33" s="24">
        <v>300100</v>
      </c>
      <c r="I33" s="24"/>
      <c r="J33" s="24"/>
      <c r="K33" s="28">
        <f t="shared" si="0"/>
        <v>0</v>
      </c>
      <c r="L33" s="95">
        <f t="shared" si="3"/>
        <v>0</v>
      </c>
      <c r="M33" s="76"/>
      <c r="N33" s="86"/>
    </row>
    <row r="34" spans="1:14" s="27" customFormat="1" ht="153" hidden="1" outlineLevel="4">
      <c r="A34" s="18" t="s">
        <v>42</v>
      </c>
      <c r="B34" s="19" t="s">
        <v>43</v>
      </c>
      <c r="C34" s="20" t="s">
        <v>42</v>
      </c>
      <c r="D34" s="24"/>
      <c r="E34" s="24"/>
      <c r="F34" s="22">
        <f t="shared" si="1"/>
        <v>0</v>
      </c>
      <c r="G34" s="23" t="e">
        <f t="shared" si="2"/>
        <v>#DIV/0!</v>
      </c>
      <c r="H34" s="24">
        <v>300100</v>
      </c>
      <c r="I34" s="24"/>
      <c r="J34" s="24"/>
      <c r="K34" s="28">
        <f t="shared" si="0"/>
        <v>0</v>
      </c>
      <c r="L34" s="95">
        <f t="shared" si="3"/>
        <v>0</v>
      </c>
      <c r="M34" s="76"/>
      <c r="N34" s="86"/>
    </row>
    <row r="35" spans="1:14" s="27" customFormat="1" ht="153" hidden="1" outlineLevel="5">
      <c r="A35" s="18" t="s">
        <v>42</v>
      </c>
      <c r="B35" s="19" t="s">
        <v>44</v>
      </c>
      <c r="C35" s="20" t="s">
        <v>42</v>
      </c>
      <c r="D35" s="24"/>
      <c r="E35" s="24"/>
      <c r="F35" s="22">
        <f t="shared" si="1"/>
        <v>0</v>
      </c>
      <c r="G35" s="23" t="e">
        <f t="shared" si="2"/>
        <v>#DIV/0!</v>
      </c>
      <c r="H35" s="24">
        <v>300100</v>
      </c>
      <c r="I35" s="24"/>
      <c r="J35" s="24"/>
      <c r="K35" s="28">
        <f t="shared" si="0"/>
        <v>0</v>
      </c>
      <c r="L35" s="95">
        <f t="shared" si="3"/>
        <v>0</v>
      </c>
      <c r="M35" s="76"/>
      <c r="N35" s="86"/>
    </row>
    <row r="36" spans="1:14" s="27" customFormat="1" ht="369.75" hidden="1" outlineLevel="5">
      <c r="A36" s="18" t="s">
        <v>45</v>
      </c>
      <c r="B36" s="19" t="s">
        <v>46</v>
      </c>
      <c r="C36" s="20" t="s">
        <v>45</v>
      </c>
      <c r="D36" s="24"/>
      <c r="E36" s="24"/>
      <c r="F36" s="22">
        <f t="shared" si="1"/>
        <v>0</v>
      </c>
      <c r="G36" s="23" t="e">
        <f t="shared" si="2"/>
        <v>#DIV/0!</v>
      </c>
      <c r="H36" s="24">
        <v>0</v>
      </c>
      <c r="I36" s="24"/>
      <c r="J36" s="24"/>
      <c r="K36" s="28" t="e">
        <f t="shared" si="0"/>
        <v>#DIV/0!</v>
      </c>
      <c r="L36" s="95">
        <f t="shared" si="3"/>
        <v>0</v>
      </c>
      <c r="M36" s="76"/>
      <c r="N36" s="86"/>
    </row>
    <row r="37" spans="1:14" s="27" customFormat="1" ht="15.75" outlineLevel="2" collapsed="1">
      <c r="A37" s="18" t="s">
        <v>47</v>
      </c>
      <c r="B37" s="19" t="s">
        <v>48</v>
      </c>
      <c r="C37" s="20" t="s">
        <v>47</v>
      </c>
      <c r="D37" s="24">
        <v>7761450.8</v>
      </c>
      <c r="E37" s="24">
        <v>5756913.77</v>
      </c>
      <c r="F37" s="22">
        <f t="shared" si="1"/>
        <v>-2004537.0300000003</v>
      </c>
      <c r="G37" s="23">
        <f t="shared" si="2"/>
        <v>0.7417316579524024</v>
      </c>
      <c r="H37" s="24">
        <v>8036510</v>
      </c>
      <c r="I37" s="24">
        <v>5302753.82</v>
      </c>
      <c r="J37" s="24">
        <f>I37-H37</f>
        <v>-2733756.1799999997</v>
      </c>
      <c r="K37" s="28">
        <f t="shared" si="0"/>
        <v>0.6598329150340135</v>
      </c>
      <c r="L37" s="95">
        <f t="shared" si="3"/>
        <v>-454159.94999999925</v>
      </c>
      <c r="M37" s="76"/>
      <c r="N37" s="85"/>
    </row>
    <row r="38" spans="1:14" s="27" customFormat="1" ht="24.75" customHeight="1" outlineLevel="1">
      <c r="A38" s="18" t="s">
        <v>49</v>
      </c>
      <c r="B38" s="19" t="s">
        <v>50</v>
      </c>
      <c r="C38" s="20" t="s">
        <v>49</v>
      </c>
      <c r="D38" s="21">
        <f>D39+D49+D53</f>
        <v>43380275.43</v>
      </c>
      <c r="E38" s="24">
        <f>E39+E49+E53</f>
        <v>30626149.32</v>
      </c>
      <c r="F38" s="22">
        <f t="shared" si="1"/>
        <v>-12754126.11</v>
      </c>
      <c r="G38" s="23">
        <f t="shared" si="2"/>
        <v>0.7059925050365223</v>
      </c>
      <c r="H38" s="24">
        <f>H39+H49+H53</f>
        <v>42025000</v>
      </c>
      <c r="I38" s="24">
        <f>I39+I49+I53</f>
        <v>24162181.57</v>
      </c>
      <c r="J38" s="24">
        <f>J39+J49+J53</f>
        <v>-17862818.43</v>
      </c>
      <c r="K38" s="28">
        <f t="shared" si="0"/>
        <v>0.574947806543724</v>
      </c>
      <c r="L38" s="95">
        <f t="shared" si="3"/>
        <v>-6463967.75</v>
      </c>
      <c r="M38" s="76"/>
      <c r="N38" s="86"/>
    </row>
    <row r="39" spans="1:13" ht="51.75" customHeight="1" outlineLevel="2">
      <c r="A39" s="29" t="s">
        <v>51</v>
      </c>
      <c r="B39" s="30" t="s">
        <v>52</v>
      </c>
      <c r="C39" s="31" t="s">
        <v>51</v>
      </c>
      <c r="D39" s="34">
        <v>33870686.82</v>
      </c>
      <c r="E39" s="34">
        <v>25026013.9</v>
      </c>
      <c r="F39" s="32">
        <f>E39-D39</f>
        <v>-8844672.920000002</v>
      </c>
      <c r="G39" s="33">
        <f>E39/D39</f>
        <v>0.7388693956221345</v>
      </c>
      <c r="H39" s="34">
        <v>31000000</v>
      </c>
      <c r="I39" s="34">
        <v>19523699.26</v>
      </c>
      <c r="J39" s="34">
        <f>I39-H39</f>
        <v>-11476300.739999998</v>
      </c>
      <c r="K39" s="33">
        <f t="shared" si="0"/>
        <v>0.6297967503225806</v>
      </c>
      <c r="L39" s="96">
        <f>I39-E39</f>
        <v>-5502314.639999997</v>
      </c>
      <c r="M39" s="77"/>
    </row>
    <row r="40" spans="1:13" ht="15.75" hidden="1" outlineLevel="3">
      <c r="A40" s="29" t="s">
        <v>53</v>
      </c>
      <c r="B40" s="30" t="s">
        <v>16</v>
      </c>
      <c r="C40" s="31" t="s">
        <v>53</v>
      </c>
      <c r="D40" s="34"/>
      <c r="E40" s="34"/>
      <c r="F40" s="32">
        <f aca="true" t="shared" si="4" ref="F40:F53">E40-D40</f>
        <v>0</v>
      </c>
      <c r="G40" s="33" t="e">
        <f aca="true" t="shared" si="5" ref="G40:G53">E40/D40</f>
        <v>#DIV/0!</v>
      </c>
      <c r="H40" s="34">
        <v>57591300</v>
      </c>
      <c r="I40" s="34"/>
      <c r="J40" s="34">
        <f aca="true" t="shared" si="6" ref="J40:J53">I40-H40</f>
        <v>-57591300</v>
      </c>
      <c r="K40" s="33">
        <f t="shared" si="0"/>
        <v>0</v>
      </c>
      <c r="L40" s="96">
        <f aca="true" t="shared" si="7" ref="L40:L53">I40-E40</f>
        <v>0</v>
      </c>
      <c r="M40" s="77"/>
    </row>
    <row r="41" spans="1:13" ht="38.25" hidden="1" outlineLevel="4">
      <c r="A41" s="29" t="s">
        <v>54</v>
      </c>
      <c r="B41" s="30" t="s">
        <v>55</v>
      </c>
      <c r="C41" s="31" t="s">
        <v>54</v>
      </c>
      <c r="D41" s="34"/>
      <c r="E41" s="34"/>
      <c r="F41" s="32">
        <f t="shared" si="4"/>
        <v>0</v>
      </c>
      <c r="G41" s="33" t="e">
        <f t="shared" si="5"/>
        <v>#DIV/0!</v>
      </c>
      <c r="H41" s="34">
        <v>57591300</v>
      </c>
      <c r="I41" s="34"/>
      <c r="J41" s="34">
        <f t="shared" si="6"/>
        <v>-57591300</v>
      </c>
      <c r="K41" s="33">
        <f t="shared" si="0"/>
        <v>0</v>
      </c>
      <c r="L41" s="96">
        <f t="shared" si="7"/>
        <v>0</v>
      </c>
      <c r="M41" s="77"/>
    </row>
    <row r="42" spans="1:13" ht="38.25" hidden="1" outlineLevel="5">
      <c r="A42" s="29" t="s">
        <v>54</v>
      </c>
      <c r="B42" s="30" t="s">
        <v>56</v>
      </c>
      <c r="C42" s="31" t="s">
        <v>54</v>
      </c>
      <c r="D42" s="34"/>
      <c r="E42" s="34"/>
      <c r="F42" s="32">
        <f t="shared" si="4"/>
        <v>0</v>
      </c>
      <c r="G42" s="33" t="e">
        <f t="shared" si="5"/>
        <v>#DIV/0!</v>
      </c>
      <c r="H42" s="34">
        <v>57591300</v>
      </c>
      <c r="I42" s="34"/>
      <c r="J42" s="34">
        <f t="shared" si="6"/>
        <v>-57591300</v>
      </c>
      <c r="K42" s="33">
        <f t="shared" si="0"/>
        <v>0</v>
      </c>
      <c r="L42" s="96">
        <f t="shared" si="7"/>
        <v>0</v>
      </c>
      <c r="M42" s="77"/>
    </row>
    <row r="43" spans="1:13" ht="38.25" hidden="1" outlineLevel="5">
      <c r="A43" s="29" t="s">
        <v>57</v>
      </c>
      <c r="B43" s="30" t="s">
        <v>56</v>
      </c>
      <c r="C43" s="31" t="s">
        <v>57</v>
      </c>
      <c r="D43" s="34"/>
      <c r="E43" s="34"/>
      <c r="F43" s="32">
        <f t="shared" si="4"/>
        <v>0</v>
      </c>
      <c r="G43" s="33" t="e">
        <f t="shared" si="5"/>
        <v>#DIV/0!</v>
      </c>
      <c r="H43" s="34">
        <v>0</v>
      </c>
      <c r="I43" s="34"/>
      <c r="J43" s="34">
        <f t="shared" si="6"/>
        <v>0</v>
      </c>
      <c r="K43" s="33" t="e">
        <f t="shared" si="0"/>
        <v>#DIV/0!</v>
      </c>
      <c r="L43" s="96">
        <f t="shared" si="7"/>
        <v>0</v>
      </c>
      <c r="M43" s="77"/>
    </row>
    <row r="44" spans="1:13" ht="38.25" hidden="1" outlineLevel="5">
      <c r="A44" s="29" t="s">
        <v>58</v>
      </c>
      <c r="B44" s="30" t="s">
        <v>56</v>
      </c>
      <c r="C44" s="31" t="s">
        <v>58</v>
      </c>
      <c r="D44" s="34"/>
      <c r="E44" s="34"/>
      <c r="F44" s="32">
        <f t="shared" si="4"/>
        <v>0</v>
      </c>
      <c r="G44" s="33" t="e">
        <f t="shared" si="5"/>
        <v>#DIV/0!</v>
      </c>
      <c r="H44" s="34">
        <v>0</v>
      </c>
      <c r="I44" s="34"/>
      <c r="J44" s="34">
        <f t="shared" si="6"/>
        <v>0</v>
      </c>
      <c r="K44" s="33" t="e">
        <f t="shared" si="0"/>
        <v>#DIV/0!</v>
      </c>
      <c r="L44" s="96">
        <f t="shared" si="7"/>
        <v>0</v>
      </c>
      <c r="M44" s="77"/>
    </row>
    <row r="45" spans="1:13" ht="38.25" hidden="1" outlineLevel="5">
      <c r="A45" s="29" t="s">
        <v>59</v>
      </c>
      <c r="B45" s="30" t="s">
        <v>56</v>
      </c>
      <c r="C45" s="31" t="s">
        <v>59</v>
      </c>
      <c r="D45" s="34"/>
      <c r="E45" s="34"/>
      <c r="F45" s="32">
        <f t="shared" si="4"/>
        <v>0</v>
      </c>
      <c r="G45" s="33" t="e">
        <f t="shared" si="5"/>
        <v>#DIV/0!</v>
      </c>
      <c r="H45" s="34">
        <v>0</v>
      </c>
      <c r="I45" s="34"/>
      <c r="J45" s="34">
        <f t="shared" si="6"/>
        <v>0</v>
      </c>
      <c r="K45" s="33" t="e">
        <f t="shared" si="0"/>
        <v>#DIV/0!</v>
      </c>
      <c r="L45" s="96">
        <f t="shared" si="7"/>
        <v>0</v>
      </c>
      <c r="M45" s="77"/>
    </row>
    <row r="46" spans="1:13" ht="15.75" hidden="1" outlineLevel="3">
      <c r="A46" s="29" t="s">
        <v>60</v>
      </c>
      <c r="B46" s="30" t="s">
        <v>16</v>
      </c>
      <c r="C46" s="31" t="s">
        <v>60</v>
      </c>
      <c r="D46" s="34"/>
      <c r="E46" s="34"/>
      <c r="F46" s="32">
        <f t="shared" si="4"/>
        <v>0</v>
      </c>
      <c r="G46" s="33" t="e">
        <f t="shared" si="5"/>
        <v>#DIV/0!</v>
      </c>
      <c r="H46" s="34">
        <v>0</v>
      </c>
      <c r="I46" s="34"/>
      <c r="J46" s="34">
        <f t="shared" si="6"/>
        <v>0</v>
      </c>
      <c r="K46" s="33" t="e">
        <f t="shared" si="0"/>
        <v>#DIV/0!</v>
      </c>
      <c r="L46" s="96">
        <f t="shared" si="7"/>
        <v>0</v>
      </c>
      <c r="M46" s="77"/>
    </row>
    <row r="47" spans="1:13" ht="51" hidden="1" outlineLevel="4">
      <c r="A47" s="29" t="s">
        <v>61</v>
      </c>
      <c r="B47" s="30" t="s">
        <v>62</v>
      </c>
      <c r="C47" s="31" t="s">
        <v>61</v>
      </c>
      <c r="D47" s="34"/>
      <c r="E47" s="34"/>
      <c r="F47" s="32">
        <f t="shared" si="4"/>
        <v>0</v>
      </c>
      <c r="G47" s="33" t="e">
        <f t="shared" si="5"/>
        <v>#DIV/0!</v>
      </c>
      <c r="H47" s="34">
        <v>0</v>
      </c>
      <c r="I47" s="34"/>
      <c r="J47" s="34">
        <f t="shared" si="6"/>
        <v>0</v>
      </c>
      <c r="K47" s="33" t="e">
        <f t="shared" si="0"/>
        <v>#DIV/0!</v>
      </c>
      <c r="L47" s="96">
        <f t="shared" si="7"/>
        <v>0</v>
      </c>
      <c r="M47" s="77"/>
    </row>
    <row r="48" spans="1:13" ht="51" hidden="1" outlineLevel="5">
      <c r="A48" s="29" t="s">
        <v>63</v>
      </c>
      <c r="B48" s="30" t="s">
        <v>64</v>
      </c>
      <c r="C48" s="31" t="s">
        <v>63</v>
      </c>
      <c r="D48" s="34"/>
      <c r="E48" s="34"/>
      <c r="F48" s="32">
        <f t="shared" si="4"/>
        <v>0</v>
      </c>
      <c r="G48" s="33" t="e">
        <f t="shared" si="5"/>
        <v>#DIV/0!</v>
      </c>
      <c r="H48" s="34">
        <v>0</v>
      </c>
      <c r="I48" s="34"/>
      <c r="J48" s="34">
        <f t="shared" si="6"/>
        <v>0</v>
      </c>
      <c r="K48" s="33" t="e">
        <f t="shared" si="0"/>
        <v>#DIV/0!</v>
      </c>
      <c r="L48" s="96">
        <f t="shared" si="7"/>
        <v>0</v>
      </c>
      <c r="M48" s="77"/>
    </row>
    <row r="49" spans="1:13" ht="18.75" customHeight="1" outlineLevel="2" collapsed="1">
      <c r="A49" s="29" t="s">
        <v>65</v>
      </c>
      <c r="B49" s="30" t="s">
        <v>66</v>
      </c>
      <c r="C49" s="31" t="s">
        <v>65</v>
      </c>
      <c r="D49" s="32">
        <v>52847.33</v>
      </c>
      <c r="E49" s="32">
        <v>52842.84</v>
      </c>
      <c r="F49" s="32">
        <f t="shared" si="4"/>
        <v>-4.490000000005239</v>
      </c>
      <c r="G49" s="33">
        <f t="shared" si="5"/>
        <v>0.9999150382810257</v>
      </c>
      <c r="H49" s="34">
        <v>25000</v>
      </c>
      <c r="I49" s="32">
        <v>53419.54</v>
      </c>
      <c r="J49" s="34">
        <f t="shared" si="6"/>
        <v>28419.54</v>
      </c>
      <c r="K49" s="33">
        <f t="shared" si="0"/>
        <v>2.1367816</v>
      </c>
      <c r="L49" s="96">
        <f t="shared" si="7"/>
        <v>576.7000000000044</v>
      </c>
      <c r="M49" s="77"/>
    </row>
    <row r="50" spans="1:13" ht="15.75" hidden="1" outlineLevel="3">
      <c r="A50" s="29" t="s">
        <v>67</v>
      </c>
      <c r="B50" s="30" t="s">
        <v>16</v>
      </c>
      <c r="C50" s="31" t="s">
        <v>67</v>
      </c>
      <c r="D50" s="34"/>
      <c r="E50" s="34"/>
      <c r="F50" s="32">
        <f t="shared" si="4"/>
        <v>0</v>
      </c>
      <c r="G50" s="33" t="e">
        <f t="shared" si="5"/>
        <v>#DIV/0!</v>
      </c>
      <c r="H50" s="34"/>
      <c r="I50" s="34"/>
      <c r="J50" s="34">
        <f t="shared" si="6"/>
        <v>0</v>
      </c>
      <c r="K50" s="33" t="e">
        <f t="shared" si="0"/>
        <v>#DIV/0!</v>
      </c>
      <c r="L50" s="96">
        <f t="shared" si="7"/>
        <v>0</v>
      </c>
      <c r="M50" s="77"/>
    </row>
    <row r="51" spans="1:13" ht="25.5" hidden="1" outlineLevel="4">
      <c r="A51" s="29" t="s">
        <v>68</v>
      </c>
      <c r="B51" s="30" t="s">
        <v>69</v>
      </c>
      <c r="C51" s="31" t="s">
        <v>68</v>
      </c>
      <c r="D51" s="34"/>
      <c r="E51" s="34"/>
      <c r="F51" s="32">
        <f t="shared" si="4"/>
        <v>0</v>
      </c>
      <c r="G51" s="33" t="e">
        <f t="shared" si="5"/>
        <v>#DIV/0!</v>
      </c>
      <c r="H51" s="34"/>
      <c r="I51" s="34"/>
      <c r="J51" s="34">
        <f t="shared" si="6"/>
        <v>0</v>
      </c>
      <c r="K51" s="33" t="e">
        <f t="shared" si="0"/>
        <v>#DIV/0!</v>
      </c>
      <c r="L51" s="96">
        <f t="shared" si="7"/>
        <v>0</v>
      </c>
      <c r="M51" s="77"/>
    </row>
    <row r="52" spans="1:13" ht="25.5" hidden="1" outlineLevel="5">
      <c r="A52" s="29" t="s">
        <v>68</v>
      </c>
      <c r="B52" s="30" t="s">
        <v>70</v>
      </c>
      <c r="C52" s="31" t="s">
        <v>68</v>
      </c>
      <c r="D52" s="34"/>
      <c r="E52" s="34"/>
      <c r="F52" s="32">
        <f t="shared" si="4"/>
        <v>0</v>
      </c>
      <c r="G52" s="33" t="e">
        <f t="shared" si="5"/>
        <v>#DIV/0!</v>
      </c>
      <c r="H52" s="34"/>
      <c r="I52" s="34"/>
      <c r="J52" s="34">
        <f t="shared" si="6"/>
        <v>0</v>
      </c>
      <c r="K52" s="33" t="e">
        <f t="shared" si="0"/>
        <v>#DIV/0!</v>
      </c>
      <c r="L52" s="96">
        <f t="shared" si="7"/>
        <v>0</v>
      </c>
      <c r="M52" s="77"/>
    </row>
    <row r="53" spans="1:13" ht="45" customHeight="1" outlineLevel="2" collapsed="1">
      <c r="A53" s="29" t="s">
        <v>71</v>
      </c>
      <c r="B53" s="30" t="s">
        <v>72</v>
      </c>
      <c r="C53" s="31" t="s">
        <v>71</v>
      </c>
      <c r="D53" s="34">
        <v>9456741.28</v>
      </c>
      <c r="E53" s="34">
        <v>5547292.58</v>
      </c>
      <c r="F53" s="32">
        <f t="shared" si="4"/>
        <v>-3909448.6999999993</v>
      </c>
      <c r="G53" s="33">
        <f t="shared" si="5"/>
        <v>0.586596631519563</v>
      </c>
      <c r="H53" s="34">
        <v>11000000</v>
      </c>
      <c r="I53" s="34">
        <v>4585062.77</v>
      </c>
      <c r="J53" s="34">
        <f t="shared" si="6"/>
        <v>-6414937.23</v>
      </c>
      <c r="K53" s="33">
        <f t="shared" si="0"/>
        <v>0.41682388818181815</v>
      </c>
      <c r="L53" s="96">
        <f t="shared" si="7"/>
        <v>-962229.8100000005</v>
      </c>
      <c r="M53" s="77"/>
    </row>
    <row r="54" spans="1:13" ht="15.75" hidden="1" outlineLevel="3">
      <c r="A54" s="29" t="s">
        <v>73</v>
      </c>
      <c r="B54" s="30" t="s">
        <v>16</v>
      </c>
      <c r="C54" s="31" t="s">
        <v>73</v>
      </c>
      <c r="D54" s="32"/>
      <c r="E54" s="32"/>
      <c r="F54" s="32"/>
      <c r="G54" s="33" t="e">
        <f>D54/#REF!</f>
        <v>#REF!</v>
      </c>
      <c r="H54" s="34">
        <v>8300000</v>
      </c>
      <c r="I54" s="34">
        <v>401120</v>
      </c>
      <c r="J54" s="34"/>
      <c r="K54" s="33">
        <f t="shared" si="0"/>
        <v>0.04832771084337349</v>
      </c>
      <c r="L54" s="96" t="e">
        <f>D54-#REF!</f>
        <v>#REF!</v>
      </c>
      <c r="M54" s="77"/>
    </row>
    <row r="55" spans="1:13" ht="51" hidden="1" outlineLevel="4">
      <c r="A55" s="29" t="s">
        <v>74</v>
      </c>
      <c r="B55" s="30" t="s">
        <v>75</v>
      </c>
      <c r="C55" s="31" t="s">
        <v>74</v>
      </c>
      <c r="D55" s="32"/>
      <c r="E55" s="32"/>
      <c r="F55" s="32"/>
      <c r="G55" s="33" t="e">
        <f>D55/#REF!</f>
        <v>#REF!</v>
      </c>
      <c r="H55" s="34">
        <v>8300000</v>
      </c>
      <c r="I55" s="34">
        <v>401120</v>
      </c>
      <c r="J55" s="34"/>
      <c r="K55" s="33">
        <f t="shared" si="0"/>
        <v>0.04832771084337349</v>
      </c>
      <c r="L55" s="96" t="e">
        <f>D55-#REF!</f>
        <v>#REF!</v>
      </c>
      <c r="M55" s="77"/>
    </row>
    <row r="56" spans="1:13" ht="51" hidden="1" outlineLevel="5">
      <c r="A56" s="29" t="s">
        <v>74</v>
      </c>
      <c r="B56" s="30" t="s">
        <v>76</v>
      </c>
      <c r="C56" s="31" t="s">
        <v>74</v>
      </c>
      <c r="D56" s="32"/>
      <c r="E56" s="32"/>
      <c r="F56" s="32"/>
      <c r="G56" s="33" t="e">
        <f>D56/#REF!</f>
        <v>#REF!</v>
      </c>
      <c r="H56" s="34">
        <v>8300000</v>
      </c>
      <c r="I56" s="34">
        <v>0</v>
      </c>
      <c r="J56" s="34"/>
      <c r="K56" s="33">
        <f t="shared" si="0"/>
        <v>0</v>
      </c>
      <c r="L56" s="96" t="e">
        <f>D56-#REF!</f>
        <v>#REF!</v>
      </c>
      <c r="M56" s="77"/>
    </row>
    <row r="57" spans="1:13" ht="51" hidden="1" outlineLevel="5">
      <c r="A57" s="29" t="s">
        <v>77</v>
      </c>
      <c r="B57" s="30" t="s">
        <v>76</v>
      </c>
      <c r="C57" s="31" t="s">
        <v>77</v>
      </c>
      <c r="D57" s="32"/>
      <c r="E57" s="32"/>
      <c r="F57" s="32"/>
      <c r="G57" s="33" t="e">
        <f>D57/#REF!</f>
        <v>#REF!</v>
      </c>
      <c r="H57" s="34">
        <v>0</v>
      </c>
      <c r="I57" s="34">
        <v>401106.8</v>
      </c>
      <c r="J57" s="34"/>
      <c r="K57" s="33" t="e">
        <f t="shared" si="0"/>
        <v>#DIV/0!</v>
      </c>
      <c r="L57" s="96" t="e">
        <f>D57-#REF!</f>
        <v>#REF!</v>
      </c>
      <c r="M57" s="77"/>
    </row>
    <row r="58" spans="1:13" ht="51" hidden="1" outlineLevel="5">
      <c r="A58" s="29" t="s">
        <v>78</v>
      </c>
      <c r="B58" s="30" t="s">
        <v>76</v>
      </c>
      <c r="C58" s="31" t="s">
        <v>78</v>
      </c>
      <c r="D58" s="32"/>
      <c r="E58" s="32"/>
      <c r="F58" s="32"/>
      <c r="G58" s="33" t="e">
        <f>D58/#REF!</f>
        <v>#REF!</v>
      </c>
      <c r="H58" s="34">
        <v>0</v>
      </c>
      <c r="I58" s="34">
        <v>13.2</v>
      </c>
      <c r="J58" s="34"/>
      <c r="K58" s="33" t="e">
        <f t="shared" si="0"/>
        <v>#DIV/0!</v>
      </c>
      <c r="L58" s="96" t="e">
        <f>D58-#REF!</f>
        <v>#REF!</v>
      </c>
      <c r="M58" s="77"/>
    </row>
    <row r="59" spans="1:14" s="27" customFormat="1" ht="22.5" customHeight="1" outlineLevel="1" collapsed="1">
      <c r="A59" s="18" t="s">
        <v>79</v>
      </c>
      <c r="B59" s="19" t="s">
        <v>80</v>
      </c>
      <c r="C59" s="20" t="s">
        <v>79</v>
      </c>
      <c r="D59" s="21">
        <f>D60+D61+D62</f>
        <v>89637094.4</v>
      </c>
      <c r="E59" s="21">
        <f>E60+E61+E62</f>
        <v>55871045.39</v>
      </c>
      <c r="F59" s="21">
        <f>E59-D59</f>
        <v>-33766049.010000005</v>
      </c>
      <c r="G59" s="28">
        <f aca="true" t="shared" si="8" ref="G59:G69">E59/D59</f>
        <v>0.6233027271129395</v>
      </c>
      <c r="H59" s="24">
        <f>H60+H61+H62</f>
        <v>95600000</v>
      </c>
      <c r="I59" s="24">
        <f>I60+I61+I62</f>
        <v>51305667.63</v>
      </c>
      <c r="J59" s="24">
        <f>J60+J61+J62</f>
        <v>-44294332.37</v>
      </c>
      <c r="K59" s="28">
        <f t="shared" si="0"/>
        <v>0.5366701634937239</v>
      </c>
      <c r="L59" s="97">
        <f aca="true" t="shared" si="9" ref="L59:L69">I59-E59</f>
        <v>-4565377.759999998</v>
      </c>
      <c r="M59" s="76"/>
      <c r="N59" s="86"/>
    </row>
    <row r="60" spans="1:13" ht="51" customHeight="1" outlineLevel="2">
      <c r="A60" s="29" t="s">
        <v>81</v>
      </c>
      <c r="B60" s="30" t="s">
        <v>82</v>
      </c>
      <c r="C60" s="31" t="s">
        <v>81</v>
      </c>
      <c r="D60" s="34">
        <v>14019050.82</v>
      </c>
      <c r="E60" s="34">
        <v>5526471.63</v>
      </c>
      <c r="F60" s="32">
        <f>E60-D60</f>
        <v>-8492579.190000001</v>
      </c>
      <c r="G60" s="33">
        <f t="shared" si="8"/>
        <v>0.39421154120618274</v>
      </c>
      <c r="H60" s="34">
        <v>14600000</v>
      </c>
      <c r="I60" s="34">
        <v>3058478.69</v>
      </c>
      <c r="J60" s="34">
        <f>I60-H60</f>
        <v>-11541521.31</v>
      </c>
      <c r="K60" s="33">
        <f t="shared" si="0"/>
        <v>0.2094848417808219</v>
      </c>
      <c r="L60" s="96">
        <f t="shared" si="9"/>
        <v>-2467992.94</v>
      </c>
      <c r="M60" s="77"/>
    </row>
    <row r="61" spans="1:14" ht="57.75" customHeight="1" outlineLevel="4">
      <c r="A61" s="29" t="s">
        <v>83</v>
      </c>
      <c r="B61" s="30" t="s">
        <v>84</v>
      </c>
      <c r="C61" s="31" t="s">
        <v>83</v>
      </c>
      <c r="D61" s="34">
        <v>58389826.55</v>
      </c>
      <c r="E61" s="34">
        <v>44416238.55</v>
      </c>
      <c r="F61" s="32">
        <f>E61-D61</f>
        <v>-13973588</v>
      </c>
      <c r="G61" s="33">
        <f t="shared" si="8"/>
        <v>0.7606845434275399</v>
      </c>
      <c r="H61" s="34">
        <v>63500000</v>
      </c>
      <c r="I61" s="34">
        <v>44413099.63</v>
      </c>
      <c r="J61" s="34">
        <f>I61-H61</f>
        <v>-19086900.369999997</v>
      </c>
      <c r="K61" s="33">
        <f t="shared" si="0"/>
        <v>0.6994188918110237</v>
      </c>
      <c r="L61" s="96">
        <f t="shared" si="9"/>
        <v>-3138.9199999943376</v>
      </c>
      <c r="M61" s="77"/>
      <c r="N61" s="87"/>
    </row>
    <row r="62" spans="1:13" ht="47.25" customHeight="1" outlineLevel="4">
      <c r="A62" s="29" t="s">
        <v>85</v>
      </c>
      <c r="B62" s="30" t="s">
        <v>86</v>
      </c>
      <c r="C62" s="31" t="s">
        <v>85</v>
      </c>
      <c r="D62" s="34">
        <v>17228217.03</v>
      </c>
      <c r="E62" s="34">
        <v>5928335.21</v>
      </c>
      <c r="F62" s="32">
        <f>E62-D62</f>
        <v>-11299881.82</v>
      </c>
      <c r="G62" s="33">
        <f t="shared" si="8"/>
        <v>0.34410613702374515</v>
      </c>
      <c r="H62" s="34">
        <v>17500000</v>
      </c>
      <c r="I62" s="34">
        <v>3834089.31</v>
      </c>
      <c r="J62" s="34">
        <f>I62-H62</f>
        <v>-13665910.69</v>
      </c>
      <c r="K62" s="33">
        <f t="shared" si="0"/>
        <v>0.2190908177142857</v>
      </c>
      <c r="L62" s="96">
        <f t="shared" si="9"/>
        <v>-2094245.9</v>
      </c>
      <c r="M62" s="77"/>
    </row>
    <row r="63" spans="1:14" s="27" customFormat="1" ht="21.75" customHeight="1" outlineLevel="1">
      <c r="A63" s="18" t="s">
        <v>87</v>
      </c>
      <c r="B63" s="19" t="s">
        <v>88</v>
      </c>
      <c r="C63" s="20" t="s">
        <v>87</v>
      </c>
      <c r="D63" s="21">
        <f>D64+D69</f>
        <v>9032028.71</v>
      </c>
      <c r="E63" s="21">
        <f>E64+E69</f>
        <v>5951779.72</v>
      </c>
      <c r="F63" s="21">
        <f>F64+F69</f>
        <v>-3080248.990000001</v>
      </c>
      <c r="G63" s="28">
        <f t="shared" si="8"/>
        <v>0.6589637733779966</v>
      </c>
      <c r="H63" s="24">
        <f>H64+H69</f>
        <v>7560000</v>
      </c>
      <c r="I63" s="24">
        <f>I64+I69</f>
        <v>7959999.52</v>
      </c>
      <c r="J63" s="24">
        <f>J64+J69</f>
        <v>399999.51999999955</v>
      </c>
      <c r="K63" s="28">
        <f t="shared" si="0"/>
        <v>1.0529099894179894</v>
      </c>
      <c r="L63" s="97">
        <f t="shared" si="9"/>
        <v>2008219.7999999998</v>
      </c>
      <c r="M63" s="76"/>
      <c r="N63" s="86"/>
    </row>
    <row r="64" spans="1:13" ht="61.5" customHeight="1" outlineLevel="2">
      <c r="A64" s="29" t="s">
        <v>89</v>
      </c>
      <c r="B64" s="30" t="s">
        <v>90</v>
      </c>
      <c r="C64" s="31" t="s">
        <v>89</v>
      </c>
      <c r="D64" s="34">
        <v>8787028.71</v>
      </c>
      <c r="E64" s="34">
        <v>5716779.72</v>
      </c>
      <c r="F64" s="32">
        <f aca="true" t="shared" si="10" ref="F64:F69">E64-D64</f>
        <v>-3070248.990000001</v>
      </c>
      <c r="G64" s="33">
        <f t="shared" si="8"/>
        <v>0.6505930398854927</v>
      </c>
      <c r="H64" s="34">
        <v>7460000</v>
      </c>
      <c r="I64" s="34">
        <v>7849999.52</v>
      </c>
      <c r="J64" s="34">
        <f aca="true" t="shared" si="11" ref="J64:J69">I64-H64</f>
        <v>389999.51999999955</v>
      </c>
      <c r="K64" s="33">
        <f t="shared" si="0"/>
        <v>1.0522787560321716</v>
      </c>
      <c r="L64" s="96">
        <f t="shared" si="9"/>
        <v>2133219.8</v>
      </c>
      <c r="M64" s="77"/>
    </row>
    <row r="65" spans="1:13" ht="15.75" hidden="1" outlineLevel="3">
      <c r="A65" s="29" t="s">
        <v>91</v>
      </c>
      <c r="B65" s="30" t="s">
        <v>16</v>
      </c>
      <c r="C65" s="31" t="s">
        <v>91</v>
      </c>
      <c r="D65" s="34"/>
      <c r="E65" s="34"/>
      <c r="F65" s="32">
        <f t="shared" si="10"/>
        <v>0</v>
      </c>
      <c r="G65" s="33" t="e">
        <f t="shared" si="8"/>
        <v>#DIV/0!</v>
      </c>
      <c r="H65" s="34"/>
      <c r="I65" s="34"/>
      <c r="J65" s="34">
        <f t="shared" si="11"/>
        <v>0</v>
      </c>
      <c r="K65" s="33" t="e">
        <f t="shared" si="0"/>
        <v>#DIV/0!</v>
      </c>
      <c r="L65" s="96">
        <f t="shared" si="9"/>
        <v>0</v>
      </c>
      <c r="M65" s="77"/>
    </row>
    <row r="66" spans="1:13" ht="63.75" hidden="1" outlineLevel="4">
      <c r="A66" s="29" t="s">
        <v>92</v>
      </c>
      <c r="B66" s="30" t="s">
        <v>93</v>
      </c>
      <c r="C66" s="31" t="s">
        <v>92</v>
      </c>
      <c r="D66" s="34"/>
      <c r="E66" s="34"/>
      <c r="F66" s="32">
        <f t="shared" si="10"/>
        <v>0</v>
      </c>
      <c r="G66" s="33" t="e">
        <f t="shared" si="8"/>
        <v>#DIV/0!</v>
      </c>
      <c r="H66" s="34"/>
      <c r="I66" s="34"/>
      <c r="J66" s="34">
        <f t="shared" si="11"/>
        <v>0</v>
      </c>
      <c r="K66" s="33" t="e">
        <f t="shared" si="0"/>
        <v>#DIV/0!</v>
      </c>
      <c r="L66" s="96">
        <f t="shared" si="9"/>
        <v>0</v>
      </c>
      <c r="M66" s="77"/>
    </row>
    <row r="67" spans="1:13" ht="63.75" hidden="1" outlineLevel="5">
      <c r="A67" s="29" t="s">
        <v>92</v>
      </c>
      <c r="B67" s="30" t="s">
        <v>94</v>
      </c>
      <c r="C67" s="31" t="s">
        <v>92</v>
      </c>
      <c r="D67" s="34"/>
      <c r="E67" s="34"/>
      <c r="F67" s="32">
        <f t="shared" si="10"/>
        <v>0</v>
      </c>
      <c r="G67" s="33" t="e">
        <f t="shared" si="8"/>
        <v>#DIV/0!</v>
      </c>
      <c r="H67" s="34"/>
      <c r="I67" s="34"/>
      <c r="J67" s="34">
        <f t="shared" si="11"/>
        <v>0</v>
      </c>
      <c r="K67" s="33" t="e">
        <f t="shared" si="0"/>
        <v>#DIV/0!</v>
      </c>
      <c r="L67" s="96">
        <f t="shared" si="9"/>
        <v>0</v>
      </c>
      <c r="M67" s="77"/>
    </row>
    <row r="68" spans="1:13" ht="89.25" hidden="1" outlineLevel="5">
      <c r="A68" s="29" t="s">
        <v>95</v>
      </c>
      <c r="B68" s="30" t="s">
        <v>96</v>
      </c>
      <c r="C68" s="31" t="s">
        <v>95</v>
      </c>
      <c r="D68" s="34"/>
      <c r="E68" s="34"/>
      <c r="F68" s="32">
        <f t="shared" si="10"/>
        <v>0</v>
      </c>
      <c r="G68" s="33" t="e">
        <f t="shared" si="8"/>
        <v>#DIV/0!</v>
      </c>
      <c r="H68" s="34"/>
      <c r="I68" s="34"/>
      <c r="J68" s="34">
        <f t="shared" si="11"/>
        <v>0</v>
      </c>
      <c r="K68" s="33" t="e">
        <f t="shared" si="0"/>
        <v>#DIV/0!</v>
      </c>
      <c r="L68" s="96">
        <f t="shared" si="9"/>
        <v>0</v>
      </c>
      <c r="M68" s="77"/>
    </row>
    <row r="69" spans="1:13" ht="54.75" customHeight="1" outlineLevel="2" collapsed="1">
      <c r="A69" s="29" t="s">
        <v>97</v>
      </c>
      <c r="B69" s="30" t="s">
        <v>98</v>
      </c>
      <c r="C69" s="31" t="s">
        <v>97</v>
      </c>
      <c r="D69" s="32">
        <v>245000</v>
      </c>
      <c r="E69" s="32">
        <v>235000</v>
      </c>
      <c r="F69" s="32">
        <f t="shared" si="10"/>
        <v>-10000</v>
      </c>
      <c r="G69" s="33">
        <f t="shared" si="8"/>
        <v>0.9591836734693877</v>
      </c>
      <c r="H69" s="34">
        <v>100000</v>
      </c>
      <c r="I69" s="32">
        <v>110000</v>
      </c>
      <c r="J69" s="34">
        <f t="shared" si="11"/>
        <v>10000</v>
      </c>
      <c r="K69" s="33">
        <f t="shared" si="0"/>
        <v>1.1</v>
      </c>
      <c r="L69" s="96">
        <f t="shared" si="9"/>
        <v>-125000</v>
      </c>
      <c r="M69" s="77"/>
    </row>
    <row r="70" spans="1:13" ht="15.75" hidden="1" outlineLevel="3">
      <c r="A70" s="29" t="s">
        <v>99</v>
      </c>
      <c r="B70" s="30" t="s">
        <v>16</v>
      </c>
      <c r="C70" s="31" t="s">
        <v>99</v>
      </c>
      <c r="D70" s="32"/>
      <c r="E70" s="32"/>
      <c r="F70" s="32"/>
      <c r="G70" s="33" t="e">
        <f>D70/#REF!</f>
        <v>#REF!</v>
      </c>
      <c r="H70" s="34">
        <v>60000</v>
      </c>
      <c r="I70" s="34">
        <v>0</v>
      </c>
      <c r="J70" s="34"/>
      <c r="K70" s="33">
        <f t="shared" si="0"/>
        <v>0</v>
      </c>
      <c r="L70" s="96" t="e">
        <f>D70-#REF!</f>
        <v>#REF!</v>
      </c>
      <c r="M70" s="77"/>
    </row>
    <row r="71" spans="1:13" ht="38.25" hidden="1" outlineLevel="4">
      <c r="A71" s="29" t="s">
        <v>100</v>
      </c>
      <c r="B71" s="30" t="s">
        <v>101</v>
      </c>
      <c r="C71" s="31" t="s">
        <v>100</v>
      </c>
      <c r="D71" s="32"/>
      <c r="E71" s="32"/>
      <c r="F71" s="32"/>
      <c r="G71" s="33" t="e">
        <f>D71/#REF!</f>
        <v>#REF!</v>
      </c>
      <c r="H71" s="34">
        <v>60000</v>
      </c>
      <c r="I71" s="34">
        <v>0</v>
      </c>
      <c r="J71" s="34"/>
      <c r="K71" s="33">
        <f t="shared" si="0"/>
        <v>0</v>
      </c>
      <c r="L71" s="96" t="e">
        <f>D71-#REF!</f>
        <v>#REF!</v>
      </c>
      <c r="M71" s="77"/>
    </row>
    <row r="72" spans="1:13" ht="38.25" hidden="1" outlineLevel="5">
      <c r="A72" s="29" t="s">
        <v>100</v>
      </c>
      <c r="B72" s="30" t="s">
        <v>102</v>
      </c>
      <c r="C72" s="31" t="s">
        <v>100</v>
      </c>
      <c r="D72" s="32"/>
      <c r="E72" s="32"/>
      <c r="F72" s="32"/>
      <c r="G72" s="33" t="e">
        <f>D72/#REF!</f>
        <v>#REF!</v>
      </c>
      <c r="H72" s="34">
        <v>60000</v>
      </c>
      <c r="I72" s="34">
        <v>0</v>
      </c>
      <c r="J72" s="34"/>
      <c r="K72" s="33">
        <f t="shared" si="0"/>
        <v>0</v>
      </c>
      <c r="L72" s="96" t="e">
        <f>D72-#REF!</f>
        <v>#REF!</v>
      </c>
      <c r="M72" s="77"/>
    </row>
    <row r="73" spans="1:14" s="27" customFormat="1" ht="51.75" customHeight="1" outlineLevel="1" collapsed="1">
      <c r="A73" s="18" t="s">
        <v>103</v>
      </c>
      <c r="B73" s="19" t="s">
        <v>104</v>
      </c>
      <c r="C73" s="20" t="s">
        <v>103</v>
      </c>
      <c r="D73" s="24">
        <v>52.77</v>
      </c>
      <c r="E73" s="24">
        <v>52.34</v>
      </c>
      <c r="F73" s="21">
        <f>E73-D73</f>
        <v>-0.4299999999999997</v>
      </c>
      <c r="G73" s="28">
        <f>E73/D73</f>
        <v>0.9918514307371613</v>
      </c>
      <c r="H73" s="24"/>
      <c r="I73" s="24"/>
      <c r="J73" s="24"/>
      <c r="K73" s="28"/>
      <c r="L73" s="97">
        <f>I73-E73</f>
        <v>-52.34</v>
      </c>
      <c r="M73" s="76"/>
      <c r="N73" s="86"/>
    </row>
    <row r="74" spans="1:14" s="27" customFormat="1" ht="15.75" hidden="1" outlineLevel="3">
      <c r="A74" s="18" t="s">
        <v>105</v>
      </c>
      <c r="B74" s="19" t="s">
        <v>16</v>
      </c>
      <c r="C74" s="20" t="s">
        <v>105</v>
      </c>
      <c r="D74" s="21"/>
      <c r="E74" s="21"/>
      <c r="F74" s="21"/>
      <c r="G74" s="28" t="e">
        <f>D74/#REF!</f>
        <v>#REF!</v>
      </c>
      <c r="H74" s="24">
        <v>0</v>
      </c>
      <c r="I74" s="24">
        <v>78.92</v>
      </c>
      <c r="J74" s="24"/>
      <c r="K74" s="28" t="e">
        <f t="shared" si="0"/>
        <v>#DIV/0!</v>
      </c>
      <c r="L74" s="97" t="e">
        <f>D74-#REF!</f>
        <v>#REF!</v>
      </c>
      <c r="M74" s="76"/>
      <c r="N74" s="86"/>
    </row>
    <row r="75" spans="1:14" s="27" customFormat="1" ht="102" hidden="1" outlineLevel="4">
      <c r="A75" s="18" t="s">
        <v>106</v>
      </c>
      <c r="B75" s="19" t="s">
        <v>107</v>
      </c>
      <c r="C75" s="20" t="s">
        <v>106</v>
      </c>
      <c r="D75" s="21"/>
      <c r="E75" s="21"/>
      <c r="F75" s="21"/>
      <c r="G75" s="28" t="e">
        <f>D75/#REF!</f>
        <v>#REF!</v>
      </c>
      <c r="H75" s="24">
        <v>0</v>
      </c>
      <c r="I75" s="24">
        <v>78.92</v>
      </c>
      <c r="J75" s="24"/>
      <c r="K75" s="28" t="e">
        <f t="shared" si="0"/>
        <v>#DIV/0!</v>
      </c>
      <c r="L75" s="97" t="e">
        <f>D75-#REF!</f>
        <v>#REF!</v>
      </c>
      <c r="M75" s="76"/>
      <c r="N75" s="86"/>
    </row>
    <row r="76" spans="1:14" s="27" customFormat="1" ht="102" hidden="1" outlineLevel="5">
      <c r="A76" s="18" t="s">
        <v>108</v>
      </c>
      <c r="B76" s="19" t="s">
        <v>109</v>
      </c>
      <c r="C76" s="20" t="s">
        <v>108</v>
      </c>
      <c r="D76" s="21"/>
      <c r="E76" s="21"/>
      <c r="F76" s="21"/>
      <c r="G76" s="28" t="e">
        <f>D76/#REF!</f>
        <v>#REF!</v>
      </c>
      <c r="H76" s="24">
        <v>0</v>
      </c>
      <c r="I76" s="24">
        <v>78.92</v>
      </c>
      <c r="J76" s="24"/>
      <c r="K76" s="28" t="e">
        <f>I76/H76</f>
        <v>#DIV/0!</v>
      </c>
      <c r="L76" s="97" t="e">
        <f>D76-#REF!</f>
        <v>#REF!</v>
      </c>
      <c r="M76" s="76"/>
      <c r="N76" s="86"/>
    </row>
    <row r="77" spans="1:14" s="27" customFormat="1" ht="39" customHeight="1" outlineLevel="5">
      <c r="A77" s="18"/>
      <c r="B77" s="35" t="s">
        <v>110</v>
      </c>
      <c r="C77" s="36"/>
      <c r="D77" s="37">
        <f>D78+D87+D103+D106+D109+D110</f>
        <v>76698703.58999999</v>
      </c>
      <c r="E77" s="37">
        <f>E78+E87+E103+E106+E109+E110</f>
        <v>49796793.17999999</v>
      </c>
      <c r="F77" s="37">
        <f>F78+F87+F103+F106+F109+F110</f>
        <v>-26901910.409999996</v>
      </c>
      <c r="G77" s="37">
        <f>E77/D77</f>
        <v>0.6492520844445214</v>
      </c>
      <c r="H77" s="37">
        <f>H78+H87+H103+H106+H109+H110</f>
        <v>71114850.36000001</v>
      </c>
      <c r="I77" s="37">
        <f>I78+I87+I103+I106+I109+I110</f>
        <v>44000231.85</v>
      </c>
      <c r="J77" s="37">
        <f>J78+J87+J103+J106+J109+J110</f>
        <v>-27114675.21</v>
      </c>
      <c r="K77" s="92">
        <f>I77/H77</f>
        <v>0.6187207260826751</v>
      </c>
      <c r="L77" s="98">
        <f>I77-E77</f>
        <v>-5796561.329999991</v>
      </c>
      <c r="M77" s="76"/>
      <c r="N77" s="86"/>
    </row>
    <row r="78" spans="1:14" s="27" customFormat="1" ht="42" customHeight="1" outlineLevel="1">
      <c r="A78" s="18" t="s">
        <v>111</v>
      </c>
      <c r="B78" s="19" t="s">
        <v>112</v>
      </c>
      <c r="C78" s="20" t="s">
        <v>111</v>
      </c>
      <c r="D78" s="21">
        <f>D79+D80+D82+D86</f>
        <v>40686340.85</v>
      </c>
      <c r="E78" s="21">
        <f>E79+E80+E82+E86</f>
        <v>26480453.07</v>
      </c>
      <c r="F78" s="21">
        <f>F79+F80+F82+F86</f>
        <v>-14205887.780000001</v>
      </c>
      <c r="G78" s="28">
        <f>E78/D78</f>
        <v>0.6508438094157096</v>
      </c>
      <c r="H78" s="24">
        <f>H79+H80+H81+H82+H86</f>
        <v>34691100</v>
      </c>
      <c r="I78" s="24">
        <f>I79+I80+I81+I82+I86</f>
        <v>25001803.1</v>
      </c>
      <c r="J78" s="24">
        <f>J79+J80+J82+J86</f>
        <v>-9689353.6</v>
      </c>
      <c r="K78" s="28">
        <f aca="true" t="shared" si="12" ref="K78:K125">I78/H78</f>
        <v>0.7206979052264125</v>
      </c>
      <c r="L78" s="97">
        <f>I78-E78</f>
        <v>-1478649.9699999988</v>
      </c>
      <c r="M78" s="76"/>
      <c r="N78" s="86"/>
    </row>
    <row r="79" spans="1:14" ht="41.25" customHeight="1" outlineLevel="4">
      <c r="A79" s="29" t="s">
        <v>113</v>
      </c>
      <c r="B79" s="30" t="s">
        <v>114</v>
      </c>
      <c r="C79" s="31" t="s">
        <v>113</v>
      </c>
      <c r="D79" s="34">
        <v>26827434.71</v>
      </c>
      <c r="E79" s="34">
        <v>17017783.06</v>
      </c>
      <c r="F79" s="32">
        <f>E79-D79</f>
        <v>-9809651.650000002</v>
      </c>
      <c r="G79" s="33">
        <f>E79/D79</f>
        <v>0.6343425394175528</v>
      </c>
      <c r="H79" s="34">
        <v>24000000</v>
      </c>
      <c r="I79" s="34">
        <v>16577105.76</v>
      </c>
      <c r="J79" s="34">
        <f>I79-H79</f>
        <v>-7422894.24</v>
      </c>
      <c r="K79" s="33">
        <f t="shared" si="12"/>
        <v>0.6907127399999999</v>
      </c>
      <c r="L79" s="96">
        <f>I79-E79</f>
        <v>-440677.2999999989</v>
      </c>
      <c r="M79" s="104"/>
      <c r="N79" s="105"/>
    </row>
    <row r="80" spans="1:14" ht="36.75" customHeight="1" outlineLevel="4">
      <c r="A80" s="29" t="s">
        <v>115</v>
      </c>
      <c r="B80" s="30" t="s">
        <v>116</v>
      </c>
      <c r="C80" s="31" t="s">
        <v>115</v>
      </c>
      <c r="D80" s="34">
        <v>1223660.23</v>
      </c>
      <c r="E80" s="34">
        <v>901333.3</v>
      </c>
      <c r="F80" s="32">
        <f aca="true" t="shared" si="13" ref="F80:F86">E80-D80</f>
        <v>-322326.92999999993</v>
      </c>
      <c r="G80" s="33">
        <f aca="true" t="shared" si="14" ref="G80:G86">E80/D80</f>
        <v>0.7365878843672153</v>
      </c>
      <c r="H80" s="34">
        <v>1477000</v>
      </c>
      <c r="I80" s="34">
        <v>942741.08</v>
      </c>
      <c r="J80" s="34">
        <f aca="true" t="shared" si="15" ref="J80:J86">I80-H80</f>
        <v>-534258.92</v>
      </c>
      <c r="K80" s="33">
        <f t="shared" si="12"/>
        <v>0.6382810291130669</v>
      </c>
      <c r="L80" s="96">
        <f aca="true" t="shared" si="16" ref="L80:L86">I80-E80</f>
        <v>41407.77999999991</v>
      </c>
      <c r="M80" s="104"/>
      <c r="N80" s="106"/>
    </row>
    <row r="81" spans="1:14" ht="45.75" customHeight="1" outlineLevel="4">
      <c r="A81" s="29"/>
      <c r="B81" s="30" t="s">
        <v>201</v>
      </c>
      <c r="C81" s="31" t="s">
        <v>202</v>
      </c>
      <c r="D81" s="34"/>
      <c r="E81" s="34"/>
      <c r="F81" s="32"/>
      <c r="G81" s="33"/>
      <c r="H81" s="34">
        <v>48500</v>
      </c>
      <c r="I81" s="34">
        <v>48556.7</v>
      </c>
      <c r="J81" s="34">
        <f t="shared" si="15"/>
        <v>56.69999999999709</v>
      </c>
      <c r="K81" s="33"/>
      <c r="L81" s="96"/>
      <c r="M81" s="104"/>
      <c r="N81" s="107"/>
    </row>
    <row r="82" spans="1:14" ht="34.5" customHeight="1" outlineLevel="2">
      <c r="A82" s="29" t="s">
        <v>117</v>
      </c>
      <c r="B82" s="30" t="s">
        <v>118</v>
      </c>
      <c r="C82" s="31" t="s">
        <v>117</v>
      </c>
      <c r="D82" s="32">
        <v>6895293.02</v>
      </c>
      <c r="E82" s="32">
        <v>4395293.02</v>
      </c>
      <c r="F82" s="32">
        <f t="shared" si="13"/>
        <v>-2500000</v>
      </c>
      <c r="G82" s="33">
        <f t="shared" si="14"/>
        <v>0.6374338272864291</v>
      </c>
      <c r="H82" s="34">
        <v>3036000</v>
      </c>
      <c r="I82" s="32">
        <v>3035957.66</v>
      </c>
      <c r="J82" s="34">
        <f t="shared" si="15"/>
        <v>-42.33999999985099</v>
      </c>
      <c r="K82" s="33">
        <f t="shared" si="12"/>
        <v>0.9999860540184454</v>
      </c>
      <c r="L82" s="96">
        <f t="shared" si="16"/>
        <v>-1359335.3599999994</v>
      </c>
      <c r="M82" s="77"/>
      <c r="N82" s="87"/>
    </row>
    <row r="83" spans="1:13" ht="15.75" hidden="1" outlineLevel="3">
      <c r="A83" s="29" t="s">
        <v>119</v>
      </c>
      <c r="B83" s="30" t="s">
        <v>16</v>
      </c>
      <c r="C83" s="31" t="s">
        <v>119</v>
      </c>
      <c r="D83" s="34"/>
      <c r="E83" s="34"/>
      <c r="F83" s="32">
        <f t="shared" si="13"/>
        <v>0</v>
      </c>
      <c r="G83" s="33" t="e">
        <f t="shared" si="14"/>
        <v>#DIV/0!</v>
      </c>
      <c r="H83" s="34"/>
      <c r="I83" s="34"/>
      <c r="J83" s="34">
        <f t="shared" si="15"/>
        <v>0</v>
      </c>
      <c r="K83" s="33" t="e">
        <f t="shared" si="12"/>
        <v>#DIV/0!</v>
      </c>
      <c r="L83" s="96">
        <f t="shared" si="16"/>
        <v>0</v>
      </c>
      <c r="M83" s="77"/>
    </row>
    <row r="84" spans="1:13" ht="76.5" hidden="1" outlineLevel="4">
      <c r="A84" s="29" t="s">
        <v>120</v>
      </c>
      <c r="B84" s="30" t="s">
        <v>121</v>
      </c>
      <c r="C84" s="31" t="s">
        <v>120</v>
      </c>
      <c r="D84" s="34"/>
      <c r="E84" s="34"/>
      <c r="F84" s="32">
        <f t="shared" si="13"/>
        <v>0</v>
      </c>
      <c r="G84" s="33" t="e">
        <f t="shared" si="14"/>
        <v>#DIV/0!</v>
      </c>
      <c r="H84" s="34"/>
      <c r="I84" s="34"/>
      <c r="J84" s="34">
        <f t="shared" si="15"/>
        <v>0</v>
      </c>
      <c r="K84" s="33" t="e">
        <f t="shared" si="12"/>
        <v>#DIV/0!</v>
      </c>
      <c r="L84" s="96">
        <f t="shared" si="16"/>
        <v>0</v>
      </c>
      <c r="M84" s="77"/>
    </row>
    <row r="85" spans="1:13" ht="76.5" hidden="1" outlineLevel="5">
      <c r="A85" s="29" t="s">
        <v>120</v>
      </c>
      <c r="B85" s="30" t="s">
        <v>122</v>
      </c>
      <c r="C85" s="31" t="s">
        <v>120</v>
      </c>
      <c r="D85" s="34"/>
      <c r="E85" s="34"/>
      <c r="F85" s="32">
        <f t="shared" si="13"/>
        <v>0</v>
      </c>
      <c r="G85" s="33" t="e">
        <f t="shared" si="14"/>
        <v>#DIV/0!</v>
      </c>
      <c r="H85" s="34"/>
      <c r="I85" s="34"/>
      <c r="J85" s="34">
        <f t="shared" si="15"/>
        <v>0</v>
      </c>
      <c r="K85" s="33" t="e">
        <f t="shared" si="12"/>
        <v>#DIV/0!</v>
      </c>
      <c r="L85" s="96">
        <f t="shared" si="16"/>
        <v>0</v>
      </c>
      <c r="M85" s="77"/>
    </row>
    <row r="86" spans="1:14" ht="36.75" customHeight="1" outlineLevel="2" collapsed="1">
      <c r="A86" s="29" t="s">
        <v>123</v>
      </c>
      <c r="B86" s="30" t="s">
        <v>197</v>
      </c>
      <c r="C86" s="31" t="s">
        <v>123</v>
      </c>
      <c r="D86" s="34">
        <v>5739952.89</v>
      </c>
      <c r="E86" s="34">
        <v>4166043.69</v>
      </c>
      <c r="F86" s="32">
        <f t="shared" si="13"/>
        <v>-1573909.1999999997</v>
      </c>
      <c r="G86" s="33">
        <f t="shared" si="14"/>
        <v>0.7257975404742391</v>
      </c>
      <c r="H86" s="34">
        <v>6129600</v>
      </c>
      <c r="I86" s="34">
        <v>4397441.9</v>
      </c>
      <c r="J86" s="34">
        <f t="shared" si="15"/>
        <v>-1732158.0999999996</v>
      </c>
      <c r="K86" s="33">
        <f t="shared" si="12"/>
        <v>0.7174109077264422</v>
      </c>
      <c r="L86" s="96">
        <f t="shared" si="16"/>
        <v>231398.21000000043</v>
      </c>
      <c r="M86" s="77"/>
      <c r="N86" s="87"/>
    </row>
    <row r="87" spans="1:14" s="27" customFormat="1" ht="60.75" customHeight="1" outlineLevel="1">
      <c r="A87" s="18" t="s">
        <v>124</v>
      </c>
      <c r="B87" s="19" t="s">
        <v>125</v>
      </c>
      <c r="C87" s="20" t="s">
        <v>124</v>
      </c>
      <c r="D87" s="24">
        <v>762445.62</v>
      </c>
      <c r="E87" s="24">
        <v>684589.86</v>
      </c>
      <c r="F87" s="21">
        <f>E87-D87</f>
        <v>-77855.76000000001</v>
      </c>
      <c r="G87" s="28">
        <f>E87/D87</f>
        <v>0.897886802733551</v>
      </c>
      <c r="H87" s="24">
        <v>408100</v>
      </c>
      <c r="I87" s="24">
        <v>283885.68</v>
      </c>
      <c r="J87" s="24">
        <f>I87-H87</f>
        <v>-124214.32</v>
      </c>
      <c r="K87" s="28">
        <f t="shared" si="12"/>
        <v>0.6956277382994364</v>
      </c>
      <c r="L87" s="97">
        <f>I87-E87</f>
        <v>-400704.18</v>
      </c>
      <c r="M87" s="76"/>
      <c r="N87" s="86"/>
    </row>
    <row r="88" spans="1:14" s="27" customFormat="1" ht="15.75" hidden="1" outlineLevel="3">
      <c r="A88" s="18" t="s">
        <v>126</v>
      </c>
      <c r="B88" s="19" t="s">
        <v>16</v>
      </c>
      <c r="C88" s="20" t="s">
        <v>126</v>
      </c>
      <c r="D88" s="21"/>
      <c r="E88" s="21"/>
      <c r="F88" s="21"/>
      <c r="G88" s="28" t="e">
        <f aca="true" t="shared" si="17" ref="G88:G126">E88/D88</f>
        <v>#DIV/0!</v>
      </c>
      <c r="H88" s="24">
        <v>33800</v>
      </c>
      <c r="I88" s="24">
        <v>2890.68</v>
      </c>
      <c r="J88" s="24">
        <f aca="true" t="shared" si="18" ref="J88:J103">I88-H88</f>
        <v>-30909.32</v>
      </c>
      <c r="K88" s="28">
        <f t="shared" si="12"/>
        <v>0.08552307692307692</v>
      </c>
      <c r="L88" s="97">
        <f aca="true" t="shared" si="19" ref="L88:L128">I88-E88</f>
        <v>2890.68</v>
      </c>
      <c r="M88" s="76"/>
      <c r="N88" s="86"/>
    </row>
    <row r="89" spans="1:14" s="27" customFormat="1" ht="51" hidden="1" outlineLevel="4">
      <c r="A89" s="18" t="s">
        <v>127</v>
      </c>
      <c r="B89" s="19" t="s">
        <v>128</v>
      </c>
      <c r="C89" s="20" t="s">
        <v>127</v>
      </c>
      <c r="D89" s="21"/>
      <c r="E89" s="21"/>
      <c r="F89" s="21"/>
      <c r="G89" s="28" t="e">
        <f t="shared" si="17"/>
        <v>#DIV/0!</v>
      </c>
      <c r="H89" s="24">
        <v>33800</v>
      </c>
      <c r="I89" s="24">
        <v>2890.68</v>
      </c>
      <c r="J89" s="24">
        <f t="shared" si="18"/>
        <v>-30909.32</v>
      </c>
      <c r="K89" s="28">
        <f t="shared" si="12"/>
        <v>0.08552307692307692</v>
      </c>
      <c r="L89" s="97">
        <f t="shared" si="19"/>
        <v>2890.68</v>
      </c>
      <c r="M89" s="76"/>
      <c r="N89" s="86"/>
    </row>
    <row r="90" spans="1:14" s="27" customFormat="1" ht="51" hidden="1" outlineLevel="5">
      <c r="A90" s="18" t="s">
        <v>127</v>
      </c>
      <c r="B90" s="19" t="s">
        <v>129</v>
      </c>
      <c r="C90" s="20" t="s">
        <v>127</v>
      </c>
      <c r="D90" s="21"/>
      <c r="E90" s="21"/>
      <c r="F90" s="21"/>
      <c r="G90" s="28" t="e">
        <f t="shared" si="17"/>
        <v>#DIV/0!</v>
      </c>
      <c r="H90" s="24">
        <v>33800</v>
      </c>
      <c r="I90" s="24">
        <v>0</v>
      </c>
      <c r="J90" s="24">
        <f t="shared" si="18"/>
        <v>-33800</v>
      </c>
      <c r="K90" s="28">
        <f t="shared" si="12"/>
        <v>0</v>
      </c>
      <c r="L90" s="97">
        <f t="shared" si="19"/>
        <v>0</v>
      </c>
      <c r="M90" s="76"/>
      <c r="N90" s="86"/>
    </row>
    <row r="91" spans="1:14" s="27" customFormat="1" ht="51" hidden="1" outlineLevel="5">
      <c r="A91" s="18" t="s">
        <v>130</v>
      </c>
      <c r="B91" s="19" t="s">
        <v>129</v>
      </c>
      <c r="C91" s="20" t="s">
        <v>130</v>
      </c>
      <c r="D91" s="21"/>
      <c r="E91" s="21"/>
      <c r="F91" s="21"/>
      <c r="G91" s="28" t="e">
        <f t="shared" si="17"/>
        <v>#DIV/0!</v>
      </c>
      <c r="H91" s="24">
        <v>0</v>
      </c>
      <c r="I91" s="24">
        <v>2890.68</v>
      </c>
      <c r="J91" s="24">
        <f t="shared" si="18"/>
        <v>2890.68</v>
      </c>
      <c r="K91" s="28" t="e">
        <f t="shared" si="12"/>
        <v>#DIV/0!</v>
      </c>
      <c r="L91" s="97">
        <f t="shared" si="19"/>
        <v>2890.68</v>
      </c>
      <c r="M91" s="76"/>
      <c r="N91" s="86"/>
    </row>
    <row r="92" spans="1:14" s="27" customFormat="1" ht="15.75" hidden="1" outlineLevel="3">
      <c r="A92" s="18" t="s">
        <v>131</v>
      </c>
      <c r="B92" s="19" t="s">
        <v>16</v>
      </c>
      <c r="C92" s="20" t="s">
        <v>131</v>
      </c>
      <c r="D92" s="21"/>
      <c r="E92" s="21"/>
      <c r="F92" s="21"/>
      <c r="G92" s="28" t="e">
        <f t="shared" si="17"/>
        <v>#DIV/0!</v>
      </c>
      <c r="H92" s="24">
        <v>0</v>
      </c>
      <c r="I92" s="24">
        <v>53.23</v>
      </c>
      <c r="J92" s="24">
        <f t="shared" si="18"/>
        <v>53.23</v>
      </c>
      <c r="K92" s="28" t="e">
        <f t="shared" si="12"/>
        <v>#DIV/0!</v>
      </c>
      <c r="L92" s="97">
        <f t="shared" si="19"/>
        <v>53.23</v>
      </c>
      <c r="M92" s="76"/>
      <c r="N92" s="86"/>
    </row>
    <row r="93" spans="1:14" s="27" customFormat="1" ht="51" hidden="1" outlineLevel="4">
      <c r="A93" s="18" t="s">
        <v>132</v>
      </c>
      <c r="B93" s="19" t="s">
        <v>133</v>
      </c>
      <c r="C93" s="20" t="s">
        <v>132</v>
      </c>
      <c r="D93" s="21"/>
      <c r="E93" s="21"/>
      <c r="F93" s="21"/>
      <c r="G93" s="28" t="e">
        <f t="shared" si="17"/>
        <v>#DIV/0!</v>
      </c>
      <c r="H93" s="24">
        <v>0</v>
      </c>
      <c r="I93" s="24">
        <v>53.23</v>
      </c>
      <c r="J93" s="24">
        <f t="shared" si="18"/>
        <v>53.23</v>
      </c>
      <c r="K93" s="28" t="e">
        <f t="shared" si="12"/>
        <v>#DIV/0!</v>
      </c>
      <c r="L93" s="97">
        <f t="shared" si="19"/>
        <v>53.23</v>
      </c>
      <c r="M93" s="76"/>
      <c r="N93" s="86"/>
    </row>
    <row r="94" spans="1:14" s="27" customFormat="1" ht="51" hidden="1" outlineLevel="5">
      <c r="A94" s="18" t="s">
        <v>134</v>
      </c>
      <c r="B94" s="19" t="s">
        <v>135</v>
      </c>
      <c r="C94" s="20" t="s">
        <v>134</v>
      </c>
      <c r="D94" s="21"/>
      <c r="E94" s="21"/>
      <c r="F94" s="21"/>
      <c r="G94" s="28" t="e">
        <f t="shared" si="17"/>
        <v>#DIV/0!</v>
      </c>
      <c r="H94" s="24">
        <v>0</v>
      </c>
      <c r="I94" s="24">
        <v>53.23</v>
      </c>
      <c r="J94" s="24">
        <f t="shared" si="18"/>
        <v>53.23</v>
      </c>
      <c r="K94" s="28" t="e">
        <f t="shared" si="12"/>
        <v>#DIV/0!</v>
      </c>
      <c r="L94" s="97">
        <f t="shared" si="19"/>
        <v>53.23</v>
      </c>
      <c r="M94" s="76"/>
      <c r="N94" s="86"/>
    </row>
    <row r="95" spans="1:14" s="27" customFormat="1" ht="15.75" hidden="1" outlineLevel="3">
      <c r="A95" s="18" t="s">
        <v>136</v>
      </c>
      <c r="B95" s="19" t="s">
        <v>16</v>
      </c>
      <c r="C95" s="20" t="s">
        <v>136</v>
      </c>
      <c r="D95" s="21"/>
      <c r="E95" s="21"/>
      <c r="F95" s="21"/>
      <c r="G95" s="28" t="e">
        <f t="shared" si="17"/>
        <v>#DIV/0!</v>
      </c>
      <c r="H95" s="24">
        <v>59400</v>
      </c>
      <c r="I95" s="24">
        <v>481.81</v>
      </c>
      <c r="J95" s="24">
        <f t="shared" si="18"/>
        <v>-58918.19</v>
      </c>
      <c r="K95" s="28">
        <f t="shared" si="12"/>
        <v>0.008111279461279462</v>
      </c>
      <c r="L95" s="97">
        <f t="shared" si="19"/>
        <v>481.81</v>
      </c>
      <c r="M95" s="76"/>
      <c r="N95" s="86"/>
    </row>
    <row r="96" spans="1:14" s="27" customFormat="1" ht="38.25" hidden="1" outlineLevel="4">
      <c r="A96" s="18" t="s">
        <v>137</v>
      </c>
      <c r="B96" s="19" t="s">
        <v>138</v>
      </c>
      <c r="C96" s="20" t="s">
        <v>137</v>
      </c>
      <c r="D96" s="21"/>
      <c r="E96" s="21"/>
      <c r="F96" s="21"/>
      <c r="G96" s="28" t="e">
        <f t="shared" si="17"/>
        <v>#DIV/0!</v>
      </c>
      <c r="H96" s="24">
        <v>59400</v>
      </c>
      <c r="I96" s="24">
        <v>481.81</v>
      </c>
      <c r="J96" s="24">
        <f t="shared" si="18"/>
        <v>-58918.19</v>
      </c>
      <c r="K96" s="28">
        <f t="shared" si="12"/>
        <v>0.008111279461279462</v>
      </c>
      <c r="L96" s="97">
        <f t="shared" si="19"/>
        <v>481.81</v>
      </c>
      <c r="M96" s="76"/>
      <c r="N96" s="86"/>
    </row>
    <row r="97" spans="1:14" s="27" customFormat="1" ht="38.25" hidden="1" outlineLevel="5">
      <c r="A97" s="18" t="s">
        <v>137</v>
      </c>
      <c r="B97" s="19" t="s">
        <v>139</v>
      </c>
      <c r="C97" s="20" t="s">
        <v>137</v>
      </c>
      <c r="D97" s="21"/>
      <c r="E97" s="21"/>
      <c r="F97" s="21"/>
      <c r="G97" s="28" t="e">
        <f t="shared" si="17"/>
        <v>#DIV/0!</v>
      </c>
      <c r="H97" s="24">
        <v>59400</v>
      </c>
      <c r="I97" s="24">
        <v>0</v>
      </c>
      <c r="J97" s="24">
        <f t="shared" si="18"/>
        <v>-59400</v>
      </c>
      <c r="K97" s="28">
        <f t="shared" si="12"/>
        <v>0</v>
      </c>
      <c r="L97" s="97">
        <f t="shared" si="19"/>
        <v>0</v>
      </c>
      <c r="M97" s="76"/>
      <c r="N97" s="86"/>
    </row>
    <row r="98" spans="1:14" s="27" customFormat="1" ht="38.25" hidden="1" outlineLevel="5">
      <c r="A98" s="18" t="s">
        <v>140</v>
      </c>
      <c r="B98" s="19" t="s">
        <v>141</v>
      </c>
      <c r="C98" s="20" t="s">
        <v>140</v>
      </c>
      <c r="D98" s="21"/>
      <c r="E98" s="21"/>
      <c r="F98" s="21"/>
      <c r="G98" s="28" t="e">
        <f t="shared" si="17"/>
        <v>#DIV/0!</v>
      </c>
      <c r="H98" s="24">
        <v>0</v>
      </c>
      <c r="I98" s="24">
        <v>481.81</v>
      </c>
      <c r="J98" s="24">
        <f t="shared" si="18"/>
        <v>481.81</v>
      </c>
      <c r="K98" s="28" t="e">
        <f t="shared" si="12"/>
        <v>#DIV/0!</v>
      </c>
      <c r="L98" s="97">
        <f t="shared" si="19"/>
        <v>481.81</v>
      </c>
      <c r="M98" s="76"/>
      <c r="N98" s="86"/>
    </row>
    <row r="99" spans="1:14" s="27" customFormat="1" ht="15.75" hidden="1" outlineLevel="3">
      <c r="A99" s="18" t="s">
        <v>142</v>
      </c>
      <c r="B99" s="19" t="s">
        <v>16</v>
      </c>
      <c r="C99" s="20" t="s">
        <v>142</v>
      </c>
      <c r="D99" s="21"/>
      <c r="E99" s="21"/>
      <c r="F99" s="21"/>
      <c r="G99" s="28" t="e">
        <f t="shared" si="17"/>
        <v>#DIV/0!</v>
      </c>
      <c r="H99" s="24">
        <v>464900</v>
      </c>
      <c r="I99" s="24">
        <v>39261.54</v>
      </c>
      <c r="J99" s="24">
        <f t="shared" si="18"/>
        <v>-425638.46</v>
      </c>
      <c r="K99" s="28">
        <f t="shared" si="12"/>
        <v>0.0844515809851581</v>
      </c>
      <c r="L99" s="97">
        <f t="shared" si="19"/>
        <v>39261.54</v>
      </c>
      <c r="M99" s="76"/>
      <c r="N99" s="86"/>
    </row>
    <row r="100" spans="1:14" s="27" customFormat="1" ht="38.25" hidden="1" outlineLevel="4">
      <c r="A100" s="18" t="s">
        <v>143</v>
      </c>
      <c r="B100" s="19" t="s">
        <v>144</v>
      </c>
      <c r="C100" s="20" t="s">
        <v>143</v>
      </c>
      <c r="D100" s="21"/>
      <c r="E100" s="21"/>
      <c r="F100" s="21"/>
      <c r="G100" s="28" t="e">
        <f t="shared" si="17"/>
        <v>#DIV/0!</v>
      </c>
      <c r="H100" s="24">
        <v>464900</v>
      </c>
      <c r="I100" s="24">
        <v>39261.54</v>
      </c>
      <c r="J100" s="24">
        <f t="shared" si="18"/>
        <v>-425638.46</v>
      </c>
      <c r="K100" s="28">
        <f t="shared" si="12"/>
        <v>0.0844515809851581</v>
      </c>
      <c r="L100" s="97">
        <f t="shared" si="19"/>
        <v>39261.54</v>
      </c>
      <c r="M100" s="76"/>
      <c r="N100" s="86"/>
    </row>
    <row r="101" spans="1:14" s="27" customFormat="1" ht="38.25" hidden="1" outlineLevel="5">
      <c r="A101" s="18" t="s">
        <v>143</v>
      </c>
      <c r="B101" s="19" t="s">
        <v>145</v>
      </c>
      <c r="C101" s="20" t="s">
        <v>143</v>
      </c>
      <c r="D101" s="21"/>
      <c r="E101" s="21"/>
      <c r="F101" s="21"/>
      <c r="G101" s="28" t="e">
        <f t="shared" si="17"/>
        <v>#DIV/0!</v>
      </c>
      <c r="H101" s="24">
        <v>464900</v>
      </c>
      <c r="I101" s="24">
        <v>0</v>
      </c>
      <c r="J101" s="24">
        <f t="shared" si="18"/>
        <v>-464900</v>
      </c>
      <c r="K101" s="28">
        <f t="shared" si="12"/>
        <v>0</v>
      </c>
      <c r="L101" s="97">
        <f t="shared" si="19"/>
        <v>0</v>
      </c>
      <c r="M101" s="76"/>
      <c r="N101" s="86"/>
    </row>
    <row r="102" spans="1:14" s="27" customFormat="1" ht="38.25" hidden="1" outlineLevel="5">
      <c r="A102" s="18" t="s">
        <v>146</v>
      </c>
      <c r="B102" s="19" t="s">
        <v>147</v>
      </c>
      <c r="C102" s="20" t="s">
        <v>146</v>
      </c>
      <c r="D102" s="21"/>
      <c r="E102" s="21"/>
      <c r="F102" s="21"/>
      <c r="G102" s="28" t="e">
        <f t="shared" si="17"/>
        <v>#DIV/0!</v>
      </c>
      <c r="H102" s="24">
        <v>0</v>
      </c>
      <c r="I102" s="24">
        <v>39261.54</v>
      </c>
      <c r="J102" s="24">
        <f t="shared" si="18"/>
        <v>39261.54</v>
      </c>
      <c r="K102" s="28" t="e">
        <f t="shared" si="12"/>
        <v>#DIV/0!</v>
      </c>
      <c r="L102" s="97">
        <f t="shared" si="19"/>
        <v>39261.54</v>
      </c>
      <c r="M102" s="76"/>
      <c r="N102" s="86"/>
    </row>
    <row r="103" spans="1:14" s="27" customFormat="1" ht="57" customHeight="1" outlineLevel="1" collapsed="1">
      <c r="A103" s="18" t="s">
        <v>148</v>
      </c>
      <c r="B103" s="19" t="s">
        <v>149</v>
      </c>
      <c r="C103" s="20" t="s">
        <v>148</v>
      </c>
      <c r="D103" s="21">
        <f>D104+D105</f>
        <v>2972987.8899999997</v>
      </c>
      <c r="E103" s="21">
        <f>E104+E105</f>
        <v>1899874.16</v>
      </c>
      <c r="F103" s="21">
        <f>F104+F105</f>
        <v>-1073113.73</v>
      </c>
      <c r="G103" s="28">
        <f t="shared" si="17"/>
        <v>0.6390453746516943</v>
      </c>
      <c r="H103" s="24">
        <f>H104+H105</f>
        <v>2222400</v>
      </c>
      <c r="I103" s="24">
        <f>I104+I105</f>
        <v>1865346.1</v>
      </c>
      <c r="J103" s="24">
        <f t="shared" si="18"/>
        <v>-357053.8999999999</v>
      </c>
      <c r="K103" s="28">
        <f t="shared" si="12"/>
        <v>0.839338597912167</v>
      </c>
      <c r="L103" s="97">
        <f t="shared" si="19"/>
        <v>-34528.05999999982</v>
      </c>
      <c r="M103" s="76"/>
      <c r="N103" s="86"/>
    </row>
    <row r="104" spans="1:14" ht="59.25" customHeight="1" outlineLevel="2">
      <c r="A104" s="29" t="s">
        <v>150</v>
      </c>
      <c r="B104" s="30" t="s">
        <v>151</v>
      </c>
      <c r="C104" s="31" t="s">
        <v>150</v>
      </c>
      <c r="D104" s="34">
        <v>2419686.42</v>
      </c>
      <c r="E104" s="34">
        <v>1469834.94</v>
      </c>
      <c r="F104" s="32">
        <f>E104-D104</f>
        <v>-949851.48</v>
      </c>
      <c r="G104" s="33">
        <f t="shared" si="17"/>
        <v>0.6074485221932188</v>
      </c>
      <c r="H104" s="34">
        <v>2201000</v>
      </c>
      <c r="I104" s="34">
        <v>1759479.57</v>
      </c>
      <c r="J104" s="34">
        <f>I104-H104</f>
        <v>-441520.42999999993</v>
      </c>
      <c r="K104" s="33">
        <f t="shared" si="12"/>
        <v>0.7994000772376193</v>
      </c>
      <c r="L104" s="96">
        <f t="shared" si="19"/>
        <v>289644.6300000001</v>
      </c>
      <c r="M104" s="77"/>
      <c r="N104" s="90"/>
    </row>
    <row r="105" spans="1:13" ht="51" customHeight="1" outlineLevel="3">
      <c r="A105" s="29" t="s">
        <v>152</v>
      </c>
      <c r="B105" s="30" t="s">
        <v>153</v>
      </c>
      <c r="C105" s="31" t="s">
        <v>152</v>
      </c>
      <c r="D105" s="32">
        <v>553301.47</v>
      </c>
      <c r="E105" s="32">
        <v>430039.22</v>
      </c>
      <c r="F105" s="32">
        <f>E105-D105</f>
        <v>-123262.25</v>
      </c>
      <c r="G105" s="33">
        <f t="shared" si="17"/>
        <v>0.7772240691860082</v>
      </c>
      <c r="H105" s="34">
        <v>21400</v>
      </c>
      <c r="I105" s="32">
        <v>105866.53</v>
      </c>
      <c r="J105" s="34">
        <f>I105-H105</f>
        <v>84466.53</v>
      </c>
      <c r="K105" s="33">
        <f t="shared" si="12"/>
        <v>4.947034112149533</v>
      </c>
      <c r="L105" s="96">
        <f t="shared" si="19"/>
        <v>-324172.68999999994</v>
      </c>
      <c r="M105" s="77"/>
    </row>
    <row r="106" spans="1:14" s="27" customFormat="1" ht="38.25" outlineLevel="1">
      <c r="A106" s="18" t="s">
        <v>154</v>
      </c>
      <c r="B106" s="19" t="s">
        <v>155</v>
      </c>
      <c r="C106" s="20" t="s">
        <v>154</v>
      </c>
      <c r="D106" s="21">
        <f>D107+D108</f>
        <v>21472792.44</v>
      </c>
      <c r="E106" s="21">
        <f>E107+E108</f>
        <v>13050648.42</v>
      </c>
      <c r="F106" s="21">
        <f>F107+F108</f>
        <v>-8422144.02</v>
      </c>
      <c r="G106" s="28">
        <f t="shared" si="17"/>
        <v>0.6077760243092072</v>
      </c>
      <c r="H106" s="24">
        <f>H107+H108</f>
        <v>27888126.26</v>
      </c>
      <c r="I106" s="24">
        <f>I107+I108</f>
        <v>12761431.260000002</v>
      </c>
      <c r="J106" s="24">
        <f>J107+J108</f>
        <v>-15126695</v>
      </c>
      <c r="K106" s="28">
        <f t="shared" si="12"/>
        <v>0.4575937135763671</v>
      </c>
      <c r="L106" s="97">
        <f t="shared" si="19"/>
        <v>-289217.1599999983</v>
      </c>
      <c r="M106" s="76"/>
      <c r="N106" s="86"/>
    </row>
    <row r="107" spans="1:13" ht="63" customHeight="1" outlineLevel="2">
      <c r="A107" s="29" t="s">
        <v>156</v>
      </c>
      <c r="B107" s="30" t="s">
        <v>157</v>
      </c>
      <c r="C107" s="31" t="s">
        <v>156</v>
      </c>
      <c r="D107" s="34">
        <v>6091439.29</v>
      </c>
      <c r="E107" s="34">
        <v>5199044.04</v>
      </c>
      <c r="F107" s="32">
        <f aca="true" t="shared" si="20" ref="F107:F126">E107-D107</f>
        <v>-892395.25</v>
      </c>
      <c r="G107" s="33">
        <f t="shared" si="17"/>
        <v>0.853500099481415</v>
      </c>
      <c r="H107" s="34">
        <v>6900000</v>
      </c>
      <c r="I107" s="34">
        <v>4210059.61</v>
      </c>
      <c r="J107" s="34">
        <f>I107-H107</f>
        <v>-2689940.3899999997</v>
      </c>
      <c r="K107" s="33">
        <f t="shared" si="12"/>
        <v>0.6101535666666668</v>
      </c>
      <c r="L107" s="96">
        <f t="shared" si="19"/>
        <v>-988984.4299999997</v>
      </c>
      <c r="M107" s="77"/>
    </row>
    <row r="108" spans="1:13" ht="55.5" customHeight="1" outlineLevel="2">
      <c r="A108" s="29" t="s">
        <v>158</v>
      </c>
      <c r="B108" s="30" t="s">
        <v>159</v>
      </c>
      <c r="C108" s="31" t="s">
        <v>158</v>
      </c>
      <c r="D108" s="34">
        <v>15381353.15</v>
      </c>
      <c r="E108" s="34">
        <v>7851604.38</v>
      </c>
      <c r="F108" s="32">
        <f t="shared" si="20"/>
        <v>-7529748.7700000005</v>
      </c>
      <c r="G108" s="33">
        <f t="shared" si="17"/>
        <v>0.5104625258539103</v>
      </c>
      <c r="H108" s="34">
        <v>20988126.26</v>
      </c>
      <c r="I108" s="34">
        <v>8551371.65</v>
      </c>
      <c r="J108" s="34">
        <f>I108-H108</f>
        <v>-12436754.610000001</v>
      </c>
      <c r="K108" s="33">
        <f t="shared" si="12"/>
        <v>0.4074385461601468</v>
      </c>
      <c r="L108" s="96">
        <f t="shared" si="19"/>
        <v>699767.2700000005</v>
      </c>
      <c r="M108" s="77"/>
    </row>
    <row r="109" spans="1:14" s="27" customFormat="1" ht="55.5" customHeight="1" outlineLevel="1">
      <c r="A109" s="18" t="s">
        <v>160</v>
      </c>
      <c r="B109" s="19" t="s">
        <v>161</v>
      </c>
      <c r="C109" s="20" t="s">
        <v>160</v>
      </c>
      <c r="D109" s="24">
        <v>5440441.71</v>
      </c>
      <c r="E109" s="24">
        <v>3454238.4</v>
      </c>
      <c r="F109" s="21">
        <f t="shared" si="20"/>
        <v>-1986203.31</v>
      </c>
      <c r="G109" s="28">
        <f t="shared" si="17"/>
        <v>0.6349187408167268</v>
      </c>
      <c r="H109" s="24">
        <v>1412324.1</v>
      </c>
      <c r="I109" s="24">
        <v>1335768.84</v>
      </c>
      <c r="J109" s="24">
        <f>I109-H109</f>
        <v>-76555.26000000001</v>
      </c>
      <c r="K109" s="28">
        <f t="shared" si="12"/>
        <v>0.9457948356188215</v>
      </c>
      <c r="L109" s="97">
        <f t="shared" si="19"/>
        <v>-2118469.5599999996</v>
      </c>
      <c r="M109" s="76"/>
      <c r="N109" s="86"/>
    </row>
    <row r="110" spans="1:14" s="27" customFormat="1" ht="30.75" customHeight="1" outlineLevel="1">
      <c r="A110" s="18" t="s">
        <v>162</v>
      </c>
      <c r="B110" s="19" t="s">
        <v>163</v>
      </c>
      <c r="C110" s="20" t="s">
        <v>162</v>
      </c>
      <c r="D110" s="21">
        <f>D111+D112+D113+D114+D115+D116</f>
        <v>5363695.08</v>
      </c>
      <c r="E110" s="21">
        <f>E111+E112+E113+E114+E115+E116</f>
        <v>4226989.27</v>
      </c>
      <c r="F110" s="21">
        <f>F111+F112+F113+F114+F115+F116</f>
        <v>-1136705.8100000005</v>
      </c>
      <c r="G110" s="73">
        <f t="shared" si="17"/>
        <v>0.7880741181133659</v>
      </c>
      <c r="H110" s="24">
        <f>H111+H112+H113+H114+H115+H116</f>
        <v>4492800</v>
      </c>
      <c r="I110" s="24">
        <f>I111+I112+I113+I114+I115+I116</f>
        <v>2751996.87</v>
      </c>
      <c r="J110" s="24">
        <f>J111+J112+J113+J114+J115+J116</f>
        <v>-1740803.13</v>
      </c>
      <c r="K110" s="28">
        <f t="shared" si="12"/>
        <v>0.6125349158653847</v>
      </c>
      <c r="L110" s="97">
        <f t="shared" si="19"/>
        <v>-1474992.3999999994</v>
      </c>
      <c r="M110" s="76"/>
      <c r="N110" s="86"/>
    </row>
    <row r="111" spans="1:14" s="4" customFormat="1" ht="70.5" customHeight="1" outlineLevel="1">
      <c r="A111" s="68"/>
      <c r="B111" s="71" t="s">
        <v>194</v>
      </c>
      <c r="C111" s="31" t="s">
        <v>195</v>
      </c>
      <c r="D111" s="67">
        <v>354634.39</v>
      </c>
      <c r="E111" s="67">
        <v>337095.79</v>
      </c>
      <c r="F111" s="32">
        <f t="shared" si="20"/>
        <v>-17538.600000000035</v>
      </c>
      <c r="G111" s="33">
        <f t="shared" si="17"/>
        <v>0.9505445594263996</v>
      </c>
      <c r="H111" s="70"/>
      <c r="I111" s="75"/>
      <c r="J111" s="34">
        <f aca="true" t="shared" si="21" ref="J111:J116">I111-H111</f>
        <v>0</v>
      </c>
      <c r="K111" s="33"/>
      <c r="L111" s="96">
        <f t="shared" si="19"/>
        <v>-337095.79</v>
      </c>
      <c r="M111" s="78"/>
      <c r="N111" s="83"/>
    </row>
    <row r="112" spans="1:14" ht="69" customHeight="1" outlineLevel="5">
      <c r="A112" s="29" t="s">
        <v>164</v>
      </c>
      <c r="B112" s="30" t="s">
        <v>165</v>
      </c>
      <c r="C112" s="31" t="s">
        <v>164</v>
      </c>
      <c r="D112" s="34">
        <v>1147243.02</v>
      </c>
      <c r="E112" s="34">
        <v>930552.02</v>
      </c>
      <c r="F112" s="32">
        <f t="shared" si="20"/>
        <v>-216691</v>
      </c>
      <c r="G112" s="33">
        <f t="shared" si="17"/>
        <v>0.811120228040263</v>
      </c>
      <c r="H112" s="34">
        <v>936900</v>
      </c>
      <c r="I112" s="34">
        <v>631337.8</v>
      </c>
      <c r="J112" s="34">
        <f t="shared" si="21"/>
        <v>-305562.19999999995</v>
      </c>
      <c r="K112" s="33">
        <f t="shared" si="12"/>
        <v>0.673858255950475</v>
      </c>
      <c r="L112" s="96">
        <f t="shared" si="19"/>
        <v>-299214.22</v>
      </c>
      <c r="M112" s="77"/>
      <c r="N112" s="91"/>
    </row>
    <row r="113" spans="1:13" ht="45.75" customHeight="1" outlineLevel="5">
      <c r="A113" s="29" t="s">
        <v>166</v>
      </c>
      <c r="B113" s="30" t="s">
        <v>167</v>
      </c>
      <c r="C113" s="31" t="s">
        <v>166</v>
      </c>
      <c r="D113" s="34">
        <v>166546.91</v>
      </c>
      <c r="E113" s="34">
        <v>119996.43</v>
      </c>
      <c r="F113" s="32">
        <f t="shared" si="20"/>
        <v>-46550.48000000001</v>
      </c>
      <c r="G113" s="33">
        <f t="shared" si="17"/>
        <v>0.7204962854009119</v>
      </c>
      <c r="H113" s="34">
        <v>112000</v>
      </c>
      <c r="I113" s="34">
        <v>236976.09</v>
      </c>
      <c r="J113" s="34">
        <f t="shared" si="21"/>
        <v>124976.09</v>
      </c>
      <c r="K113" s="33">
        <f t="shared" si="12"/>
        <v>2.1158579464285716</v>
      </c>
      <c r="L113" s="96">
        <f t="shared" si="19"/>
        <v>116979.66</v>
      </c>
      <c r="M113" s="77"/>
    </row>
    <row r="114" spans="1:13" ht="45" customHeight="1" outlineLevel="5">
      <c r="A114" s="29" t="s">
        <v>168</v>
      </c>
      <c r="B114" s="30" t="s">
        <v>169</v>
      </c>
      <c r="C114" s="31" t="s">
        <v>168</v>
      </c>
      <c r="D114" s="34">
        <v>425029.1</v>
      </c>
      <c r="E114" s="34">
        <v>356982.52</v>
      </c>
      <c r="F114" s="32">
        <f t="shared" si="20"/>
        <v>-68046.57999999996</v>
      </c>
      <c r="G114" s="33">
        <f t="shared" si="17"/>
        <v>0.8399013620479163</v>
      </c>
      <c r="H114" s="34">
        <v>112900</v>
      </c>
      <c r="I114" s="34">
        <v>184174.95</v>
      </c>
      <c r="J114" s="34">
        <f t="shared" si="21"/>
        <v>71274.95000000001</v>
      </c>
      <c r="K114" s="33">
        <f t="shared" si="12"/>
        <v>1.6313104517271924</v>
      </c>
      <c r="L114" s="96">
        <f t="shared" si="19"/>
        <v>-172807.57</v>
      </c>
      <c r="M114" s="77"/>
    </row>
    <row r="115" spans="1:13" ht="45" customHeight="1" hidden="1" outlineLevel="5">
      <c r="A115" s="29" t="s">
        <v>170</v>
      </c>
      <c r="B115" s="30" t="s">
        <v>171</v>
      </c>
      <c r="C115" s="31" t="s">
        <v>170</v>
      </c>
      <c r="D115" s="34">
        <v>0</v>
      </c>
      <c r="E115" s="34"/>
      <c r="F115" s="32">
        <f t="shared" si="20"/>
        <v>0</v>
      </c>
      <c r="G115" s="33" t="e">
        <f t="shared" si="17"/>
        <v>#DIV/0!</v>
      </c>
      <c r="H115" s="34"/>
      <c r="I115" s="34"/>
      <c r="J115" s="34">
        <f t="shared" si="21"/>
        <v>0</v>
      </c>
      <c r="K115" s="33" t="e">
        <f t="shared" si="12"/>
        <v>#DIV/0!</v>
      </c>
      <c r="L115" s="96">
        <f t="shared" si="19"/>
        <v>0</v>
      </c>
      <c r="M115" s="77"/>
    </row>
    <row r="116" spans="1:13" ht="65.25" customHeight="1" outlineLevel="5" thickBot="1">
      <c r="A116" s="29" t="s">
        <v>172</v>
      </c>
      <c r="B116" s="38" t="s">
        <v>173</v>
      </c>
      <c r="C116" s="39" t="s">
        <v>172</v>
      </c>
      <c r="D116" s="34">
        <v>3270241.66</v>
      </c>
      <c r="E116" s="34">
        <v>2482362.51</v>
      </c>
      <c r="F116" s="32">
        <f t="shared" si="20"/>
        <v>-787879.1500000004</v>
      </c>
      <c r="G116" s="33">
        <f t="shared" si="17"/>
        <v>0.7590761687012451</v>
      </c>
      <c r="H116" s="40">
        <v>3331000</v>
      </c>
      <c r="I116" s="40">
        <v>1699508.03</v>
      </c>
      <c r="J116" s="34">
        <f t="shared" si="21"/>
        <v>-1631491.97</v>
      </c>
      <c r="K116" s="41">
        <f t="shared" si="12"/>
        <v>0.5102095556889823</v>
      </c>
      <c r="L116" s="96">
        <f t="shared" si="19"/>
        <v>-782854.4799999997</v>
      </c>
      <c r="M116" s="77"/>
    </row>
    <row r="117" spans="1:14" s="10" customFormat="1" ht="31.5" customHeight="1" thickBot="1">
      <c r="A117" s="5" t="s">
        <v>174</v>
      </c>
      <c r="B117" s="6" t="s">
        <v>175</v>
      </c>
      <c r="C117" s="7" t="s">
        <v>174</v>
      </c>
      <c r="D117" s="42">
        <f>D118+D122+D123+D125+D126+D124</f>
        <v>943243782.1399999</v>
      </c>
      <c r="E117" s="42">
        <f>E118+E122+E123+E126+E124</f>
        <v>614769304.5</v>
      </c>
      <c r="F117" s="42">
        <f t="shared" si="20"/>
        <v>-328474477.63999987</v>
      </c>
      <c r="G117" s="9">
        <f t="shared" si="17"/>
        <v>0.6517607814018471</v>
      </c>
      <c r="H117" s="8">
        <f>H118+H122+H123+H124+H125+H126</f>
        <v>1642840463.57</v>
      </c>
      <c r="I117" s="8">
        <f>I118+I122+I123+I124+I125+I126</f>
        <v>893230218.81</v>
      </c>
      <c r="J117" s="8">
        <f>J118+J122+J123+J124+J125+J126</f>
        <v>-749610244.76</v>
      </c>
      <c r="K117" s="9">
        <f t="shared" si="12"/>
        <v>0.5437108706641862</v>
      </c>
      <c r="L117" s="93">
        <f t="shared" si="19"/>
        <v>278460914.30999994</v>
      </c>
      <c r="M117" s="79"/>
      <c r="N117" s="84"/>
    </row>
    <row r="118" spans="1:13" ht="27" customHeight="1" outlineLevel="2">
      <c r="A118" s="29" t="s">
        <v>176</v>
      </c>
      <c r="B118" s="43" t="s">
        <v>177</v>
      </c>
      <c r="C118" s="44" t="s">
        <v>176</v>
      </c>
      <c r="D118" s="47">
        <v>330777363</v>
      </c>
      <c r="E118" s="47">
        <v>243110563</v>
      </c>
      <c r="F118" s="45">
        <f t="shared" si="20"/>
        <v>-87666800</v>
      </c>
      <c r="G118" s="46">
        <f t="shared" si="17"/>
        <v>0.7349673532526468</v>
      </c>
      <c r="H118" s="47">
        <v>359789890</v>
      </c>
      <c r="I118" s="47">
        <v>278748367</v>
      </c>
      <c r="J118" s="40">
        <f aca="true" t="shared" si="22" ref="J118:J125">I118-H118</f>
        <v>-81041523</v>
      </c>
      <c r="K118" s="46">
        <f t="shared" si="12"/>
        <v>0.7747531955386517</v>
      </c>
      <c r="L118" s="99">
        <f t="shared" si="19"/>
        <v>35637804</v>
      </c>
      <c r="M118" s="77"/>
    </row>
    <row r="119" spans="1:13" ht="25.5" hidden="1" outlineLevel="3">
      <c r="A119" s="29" t="s">
        <v>178</v>
      </c>
      <c r="B119" s="30" t="s">
        <v>179</v>
      </c>
      <c r="C119" s="31" t="s">
        <v>178</v>
      </c>
      <c r="D119" s="34"/>
      <c r="E119" s="34"/>
      <c r="F119" s="45">
        <f t="shared" si="20"/>
        <v>0</v>
      </c>
      <c r="G119" s="46" t="e">
        <f t="shared" si="17"/>
        <v>#DIV/0!</v>
      </c>
      <c r="H119" s="34"/>
      <c r="I119" s="34"/>
      <c r="J119" s="40">
        <f t="shared" si="22"/>
        <v>0</v>
      </c>
      <c r="K119" s="46" t="e">
        <f t="shared" si="12"/>
        <v>#DIV/0!</v>
      </c>
      <c r="L119" s="99">
        <f t="shared" si="19"/>
        <v>0</v>
      </c>
      <c r="M119" s="77"/>
    </row>
    <row r="120" spans="1:13" ht="38.25" hidden="1" outlineLevel="4">
      <c r="A120" s="29" t="s">
        <v>180</v>
      </c>
      <c r="B120" s="30" t="s">
        <v>181</v>
      </c>
      <c r="C120" s="31" t="s">
        <v>180</v>
      </c>
      <c r="D120" s="34"/>
      <c r="E120" s="34"/>
      <c r="F120" s="45">
        <f t="shared" si="20"/>
        <v>0</v>
      </c>
      <c r="G120" s="46" t="e">
        <f t="shared" si="17"/>
        <v>#DIV/0!</v>
      </c>
      <c r="H120" s="34"/>
      <c r="I120" s="34"/>
      <c r="J120" s="40">
        <f t="shared" si="22"/>
        <v>0</v>
      </c>
      <c r="K120" s="46" t="e">
        <f t="shared" si="12"/>
        <v>#DIV/0!</v>
      </c>
      <c r="L120" s="99">
        <f t="shared" si="19"/>
        <v>0</v>
      </c>
      <c r="M120" s="77"/>
    </row>
    <row r="121" spans="1:13" ht="38.25" hidden="1" outlineLevel="5">
      <c r="A121" s="29" t="s">
        <v>180</v>
      </c>
      <c r="B121" s="30" t="s">
        <v>182</v>
      </c>
      <c r="C121" s="31" t="s">
        <v>180</v>
      </c>
      <c r="D121" s="34"/>
      <c r="E121" s="34"/>
      <c r="F121" s="45">
        <f t="shared" si="20"/>
        <v>0</v>
      </c>
      <c r="G121" s="46" t="e">
        <f t="shared" si="17"/>
        <v>#DIV/0!</v>
      </c>
      <c r="H121" s="34"/>
      <c r="I121" s="34"/>
      <c r="J121" s="40">
        <f t="shared" si="22"/>
        <v>0</v>
      </c>
      <c r="K121" s="46" t="e">
        <f t="shared" si="12"/>
        <v>#DIV/0!</v>
      </c>
      <c r="L121" s="99">
        <f t="shared" si="19"/>
        <v>0</v>
      </c>
      <c r="M121" s="77"/>
    </row>
    <row r="122" spans="1:13" ht="21" customHeight="1" outlineLevel="2" collapsed="1">
      <c r="A122" s="29" t="s">
        <v>183</v>
      </c>
      <c r="B122" s="30" t="s">
        <v>184</v>
      </c>
      <c r="C122" s="31" t="s">
        <v>185</v>
      </c>
      <c r="D122" s="32">
        <f>77002594.86+37256259.25+49067023.79</f>
        <v>163325877.9</v>
      </c>
      <c r="E122" s="32">
        <v>42191970.03</v>
      </c>
      <c r="F122" s="45">
        <f t="shared" si="20"/>
        <v>-121133907.87</v>
      </c>
      <c r="G122" s="46">
        <f t="shared" si="17"/>
        <v>0.25832997546067377</v>
      </c>
      <c r="H122" s="34">
        <v>522650368.3</v>
      </c>
      <c r="I122" s="32">
        <v>200485265.51</v>
      </c>
      <c r="J122" s="40">
        <f t="shared" si="22"/>
        <v>-322165102.79</v>
      </c>
      <c r="K122" s="46">
        <f t="shared" si="12"/>
        <v>0.3835934645221984</v>
      </c>
      <c r="L122" s="99">
        <f t="shared" si="19"/>
        <v>158293295.48</v>
      </c>
      <c r="M122" s="77"/>
    </row>
    <row r="123" spans="1:13" ht="22.5" customHeight="1" outlineLevel="5">
      <c r="A123" s="29" t="s">
        <v>186</v>
      </c>
      <c r="B123" s="30" t="s">
        <v>187</v>
      </c>
      <c r="C123" s="31" t="s">
        <v>188</v>
      </c>
      <c r="D123" s="34">
        <f>8519326.66+3791880.7+432286744.33</f>
        <v>444597951.69</v>
      </c>
      <c r="E123" s="34">
        <v>329025697.71</v>
      </c>
      <c r="F123" s="45">
        <f t="shared" si="20"/>
        <v>-115572253.98000002</v>
      </c>
      <c r="G123" s="46">
        <f t="shared" si="17"/>
        <v>0.740052212249993</v>
      </c>
      <c r="H123" s="34">
        <f>8859036.13+2165126+466137622.75</f>
        <v>477161784.88</v>
      </c>
      <c r="I123" s="34">
        <v>355720704.73</v>
      </c>
      <c r="J123" s="40">
        <f t="shared" si="22"/>
        <v>-121441080.14999998</v>
      </c>
      <c r="K123" s="46">
        <f t="shared" si="12"/>
        <v>0.7454928621734852</v>
      </c>
      <c r="L123" s="99">
        <f t="shared" si="19"/>
        <v>26695007.02000004</v>
      </c>
      <c r="M123" s="77"/>
    </row>
    <row r="124" spans="1:13" ht="22.5" customHeight="1" outlineLevel="5">
      <c r="A124" s="29"/>
      <c r="B124" s="30" t="s">
        <v>189</v>
      </c>
      <c r="C124" s="31"/>
      <c r="D124" s="34">
        <v>3995300</v>
      </c>
      <c r="E124" s="34">
        <f>1441760+42000</f>
        <v>1483760</v>
      </c>
      <c r="F124" s="45">
        <f t="shared" si="20"/>
        <v>-2511540</v>
      </c>
      <c r="G124" s="46">
        <f t="shared" si="17"/>
        <v>0.37137636723149703</v>
      </c>
      <c r="H124" s="34">
        <f>90715080+191399085.96</f>
        <v>282114165.96000004</v>
      </c>
      <c r="I124" s="34">
        <v>57420987.14</v>
      </c>
      <c r="J124" s="40">
        <f t="shared" si="22"/>
        <v>-224693178.82000005</v>
      </c>
      <c r="K124" s="46">
        <f t="shared" si="12"/>
        <v>0.2035381206207898</v>
      </c>
      <c r="L124" s="99">
        <f t="shared" si="19"/>
        <v>55937227.14</v>
      </c>
      <c r="M124" s="77"/>
    </row>
    <row r="125" spans="1:13" ht="44.25" customHeight="1" outlineLevel="5">
      <c r="A125" s="29"/>
      <c r="B125" s="30" t="s">
        <v>196</v>
      </c>
      <c r="C125" s="31"/>
      <c r="D125" s="34">
        <f>1504760+105000</f>
        <v>1609760</v>
      </c>
      <c r="E125" s="72"/>
      <c r="F125" s="45"/>
      <c r="G125" s="46"/>
      <c r="H125" s="34">
        <v>1602901</v>
      </c>
      <c r="I125" s="40">
        <f>599897+733644</f>
        <v>1333541</v>
      </c>
      <c r="J125" s="40">
        <f t="shared" si="22"/>
        <v>-269360</v>
      </c>
      <c r="K125" s="46">
        <f t="shared" si="12"/>
        <v>0.8319546871578469</v>
      </c>
      <c r="L125" s="99">
        <f t="shared" si="19"/>
        <v>1333541</v>
      </c>
      <c r="M125" s="77"/>
    </row>
    <row r="126" spans="1:13" ht="30.75" customHeight="1" outlineLevel="1">
      <c r="A126" s="29" t="s">
        <v>190</v>
      </c>
      <c r="B126" s="30" t="s">
        <v>191</v>
      </c>
      <c r="C126" s="31" t="s">
        <v>190</v>
      </c>
      <c r="D126" s="34">
        <v>-1062470.45</v>
      </c>
      <c r="E126" s="40">
        <v>-1042686.24</v>
      </c>
      <c r="F126" s="45">
        <f t="shared" si="20"/>
        <v>19784.209999999963</v>
      </c>
      <c r="G126" s="46">
        <f t="shared" si="17"/>
        <v>0.9813790491773207</v>
      </c>
      <c r="H126" s="34">
        <v>-478646.57</v>
      </c>
      <c r="I126" s="40">
        <v>-478646.57</v>
      </c>
      <c r="J126" s="40">
        <f>I126-H126</f>
        <v>0</v>
      </c>
      <c r="K126" s="33">
        <f>I126/H126</f>
        <v>1</v>
      </c>
      <c r="L126" s="99">
        <f t="shared" si="19"/>
        <v>564039.6699999999</v>
      </c>
      <c r="M126" s="77"/>
    </row>
    <row r="127" spans="1:14" s="52" customFormat="1" ht="23.25" customHeight="1">
      <c r="A127" s="108" t="s">
        <v>192</v>
      </c>
      <c r="B127" s="109"/>
      <c r="C127" s="110"/>
      <c r="D127" s="48">
        <f>D117+D10</f>
        <v>1322569454.8199997</v>
      </c>
      <c r="E127" s="48">
        <f>E117+E10</f>
        <v>868692672.34</v>
      </c>
      <c r="F127" s="48">
        <f>E127-D127</f>
        <v>-453876782.47999966</v>
      </c>
      <c r="G127" s="49">
        <f>E127/D127</f>
        <v>0.6568219681576029</v>
      </c>
      <c r="H127" s="50">
        <f>H117+H10</f>
        <v>2029126823.9299998</v>
      </c>
      <c r="I127" s="51">
        <f>I117+I10</f>
        <v>1134840291.87</v>
      </c>
      <c r="J127" s="51">
        <f>J117+J10</f>
        <v>-894286532.06</v>
      </c>
      <c r="K127" s="49">
        <f>I127/H127</f>
        <v>0.5592751909277156</v>
      </c>
      <c r="L127" s="100">
        <f>I127-E127</f>
        <v>266147619.52999985</v>
      </c>
      <c r="M127" s="80"/>
      <c r="N127" s="88"/>
    </row>
    <row r="128" spans="1:14" s="60" customFormat="1" ht="24.75" customHeight="1">
      <c r="A128" s="53"/>
      <c r="B128" s="54" t="s">
        <v>193</v>
      </c>
      <c r="C128" s="55"/>
      <c r="D128" s="59">
        <v>-90038.62</v>
      </c>
      <c r="E128" s="59">
        <v>-68435.27</v>
      </c>
      <c r="F128" s="56"/>
      <c r="G128" s="57"/>
      <c r="H128" s="58"/>
      <c r="I128" s="59">
        <v>13586.71</v>
      </c>
      <c r="J128" s="74">
        <f>I128-H128</f>
        <v>13586.71</v>
      </c>
      <c r="K128" s="57"/>
      <c r="L128" s="101">
        <f t="shared" si="19"/>
        <v>82021.98000000001</v>
      </c>
      <c r="M128" s="81"/>
      <c r="N128" s="89"/>
    </row>
    <row r="129" spans="1:14" s="52" customFormat="1" ht="26.25" customHeight="1" thickBot="1">
      <c r="A129" s="61"/>
      <c r="B129" s="62"/>
      <c r="C129" s="62"/>
      <c r="D129" s="63">
        <f>D127+D128</f>
        <v>1322479416.1999998</v>
      </c>
      <c r="E129" s="63">
        <f>E127+E128</f>
        <v>868624237.07</v>
      </c>
      <c r="F129" s="64">
        <f>E129-D129</f>
        <v>-453855179.12999976</v>
      </c>
      <c r="G129" s="65">
        <f>E129/D129</f>
        <v>0.6568149389923187</v>
      </c>
      <c r="H129" s="66">
        <f>H127++H128</f>
        <v>2029126823.9299998</v>
      </c>
      <c r="I129" s="102">
        <f>I127++I128</f>
        <v>1134853878.58</v>
      </c>
      <c r="J129" s="102">
        <f>J127+J128</f>
        <v>-894272945.3499999</v>
      </c>
      <c r="K129" s="65">
        <f>I129/H129</f>
        <v>0.5592818867684289</v>
      </c>
      <c r="L129" s="103">
        <f>I129-E129</f>
        <v>266229641.50999987</v>
      </c>
      <c r="M129" s="80"/>
      <c r="N129" s="88"/>
    </row>
  </sheetData>
  <sheetProtection/>
  <mergeCells count="23">
    <mergeCell ref="K8:K9"/>
    <mergeCell ref="A1:C1"/>
    <mergeCell ref="A2:C2"/>
    <mergeCell ref="A3:C3"/>
    <mergeCell ref="A4:L4"/>
    <mergeCell ref="A5:C5"/>
    <mergeCell ref="A6:L6"/>
    <mergeCell ref="M79:M81"/>
    <mergeCell ref="N79:N81"/>
    <mergeCell ref="A127:C127"/>
    <mergeCell ref="A8:A9"/>
    <mergeCell ref="D8:D9"/>
    <mergeCell ref="E8:E9"/>
    <mergeCell ref="F8:F9"/>
    <mergeCell ref="G8:G9"/>
    <mergeCell ref="H8:H9"/>
    <mergeCell ref="B7:B9"/>
    <mergeCell ref="C7:C9"/>
    <mergeCell ref="D7:G7"/>
    <mergeCell ref="H7:K7"/>
    <mergeCell ref="L7:L9"/>
    <mergeCell ref="I8:I9"/>
    <mergeCell ref="J8:J9"/>
  </mergeCells>
  <printOptions/>
  <pageMargins left="0" right="0" top="0.1968503937007874" bottom="0" header="0.3937007874015748" footer="0.3937007874015748"/>
  <pageSetup blackAndWhite="1" errors="blank" fitToHeight="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N129"/>
  <sheetViews>
    <sheetView showGridLines="0" showZeros="0" view="pageBreakPreview" zoomScale="75" zoomScaleNormal="75" zoomScaleSheetLayoutView="75" zoomScalePageLayoutView="0" workbookViewId="0" topLeftCell="B1">
      <pane xSplit="2" ySplit="10" topLeftCell="D11" activePane="bottomRight" state="frozen"/>
      <selection pane="topLeft" activeCell="B1" sqref="B1"/>
      <selection pane="topRight" activeCell="D1" sqref="D1"/>
      <selection pane="bottomLeft" activeCell="B11" sqref="B11"/>
      <selection pane="bottomRight" activeCell="C38" sqref="C38"/>
    </sheetView>
  </sheetViews>
  <sheetFormatPr defaultColWidth="9.140625" defaultRowHeight="15" outlineLevelRow="5"/>
  <cols>
    <col min="1" max="1" width="9.140625" style="1" hidden="1" customWidth="1"/>
    <col min="2" max="2" width="35.7109375" style="2" customWidth="1"/>
    <col min="3" max="3" width="21.7109375" style="1" customWidth="1"/>
    <col min="4" max="4" width="20.57421875" style="1" customWidth="1"/>
    <col min="5" max="5" width="19.421875" style="1" customWidth="1"/>
    <col min="6" max="6" width="20.57421875" style="1" customWidth="1"/>
    <col min="7" max="7" width="10.28125" style="1" customWidth="1"/>
    <col min="8" max="8" width="17.57421875" style="1" customWidth="1"/>
    <col min="9" max="9" width="16.28125" style="1" customWidth="1"/>
    <col min="10" max="10" width="18.140625" style="1" customWidth="1"/>
    <col min="11" max="11" width="11.140625" style="1" customWidth="1"/>
    <col min="12" max="12" width="16.57421875" style="1" customWidth="1"/>
    <col min="13" max="13" width="24.00390625" style="1" customWidth="1"/>
    <col min="14" max="14" width="63.7109375" style="82" customWidth="1"/>
    <col min="15" max="16384" width="9.140625" style="1" customWidth="1"/>
  </cols>
  <sheetData>
    <row r="1" spans="1:3" ht="13.5" customHeight="1">
      <c r="A1" s="131" t="s">
        <v>0</v>
      </c>
      <c r="B1" s="132"/>
      <c r="C1" s="132"/>
    </row>
    <row r="2" spans="1:3" ht="15.75" hidden="1">
      <c r="A2" s="131"/>
      <c r="B2" s="132"/>
      <c r="C2" s="132"/>
    </row>
    <row r="3" spans="1:3" ht="15.75">
      <c r="A3" s="131"/>
      <c r="B3" s="132"/>
      <c r="C3" s="132"/>
    </row>
    <row r="4" spans="1:12" ht="15" customHeight="1">
      <c r="A4" s="133" t="s">
        <v>203</v>
      </c>
      <c r="B4" s="133"/>
      <c r="C4" s="133"/>
      <c r="D4" s="133"/>
      <c r="E4" s="133"/>
      <c r="F4" s="133"/>
      <c r="G4" s="133"/>
      <c r="H4" s="133"/>
      <c r="I4" s="133"/>
      <c r="J4" s="133"/>
      <c r="K4" s="133"/>
      <c r="L4" s="133"/>
    </row>
    <row r="5" spans="1:3" ht="0.75" customHeight="1">
      <c r="A5" s="134"/>
      <c r="B5" s="135"/>
      <c r="C5" s="135"/>
    </row>
    <row r="6" spans="1:12" ht="12.75" customHeight="1" thickBot="1">
      <c r="A6" s="136" t="s">
        <v>1</v>
      </c>
      <c r="B6" s="136"/>
      <c r="C6" s="136"/>
      <c r="D6" s="136"/>
      <c r="E6" s="136"/>
      <c r="F6" s="136"/>
      <c r="G6" s="136"/>
      <c r="H6" s="136"/>
      <c r="I6" s="136"/>
      <c r="J6" s="136"/>
      <c r="K6" s="136"/>
      <c r="L6" s="136"/>
    </row>
    <row r="7" spans="1:14" s="4" customFormat="1" ht="24" customHeight="1">
      <c r="A7" s="3"/>
      <c r="B7" s="121" t="s">
        <v>2</v>
      </c>
      <c r="C7" s="123" t="s">
        <v>3</v>
      </c>
      <c r="D7" s="126">
        <v>2019</v>
      </c>
      <c r="E7" s="126"/>
      <c r="F7" s="126"/>
      <c r="G7" s="127"/>
      <c r="H7" s="128">
        <v>2020</v>
      </c>
      <c r="I7" s="126"/>
      <c r="J7" s="126"/>
      <c r="K7" s="127"/>
      <c r="L7" s="129" t="s">
        <v>198</v>
      </c>
      <c r="N7" s="83"/>
    </row>
    <row r="8" spans="1:14" s="4" customFormat="1" ht="24" customHeight="1">
      <c r="A8" s="111" t="s">
        <v>4</v>
      </c>
      <c r="B8" s="122"/>
      <c r="C8" s="124"/>
      <c r="D8" s="113" t="s">
        <v>5</v>
      </c>
      <c r="E8" s="115" t="s">
        <v>204</v>
      </c>
      <c r="F8" s="115" t="s">
        <v>6</v>
      </c>
      <c r="G8" s="117" t="s">
        <v>7</v>
      </c>
      <c r="H8" s="113" t="s">
        <v>8</v>
      </c>
      <c r="I8" s="113" t="s">
        <v>204</v>
      </c>
      <c r="J8" s="115" t="s">
        <v>6</v>
      </c>
      <c r="K8" s="113" t="s">
        <v>9</v>
      </c>
      <c r="L8" s="130"/>
      <c r="N8" s="83"/>
    </row>
    <row r="9" spans="1:14" s="4" customFormat="1" ht="46.5" customHeight="1" thickBot="1">
      <c r="A9" s="112"/>
      <c r="B9" s="122"/>
      <c r="C9" s="125"/>
      <c r="D9" s="114"/>
      <c r="E9" s="116"/>
      <c r="F9" s="116"/>
      <c r="G9" s="118"/>
      <c r="H9" s="114"/>
      <c r="I9" s="114"/>
      <c r="J9" s="116"/>
      <c r="K9" s="114"/>
      <c r="L9" s="130"/>
      <c r="N9" s="83"/>
    </row>
    <row r="10" spans="1:14" s="10" customFormat="1" ht="33" customHeight="1" thickBot="1">
      <c r="A10" s="5" t="s">
        <v>10</v>
      </c>
      <c r="B10" s="6" t="s">
        <v>11</v>
      </c>
      <c r="C10" s="7" t="s">
        <v>10</v>
      </c>
      <c r="D10" s="8">
        <f>D11+D77</f>
        <v>379325672.67999995</v>
      </c>
      <c r="E10" s="8">
        <f>E11+E77</f>
        <v>166720184.09</v>
      </c>
      <c r="F10" s="8">
        <f>E10-D10</f>
        <v>-212605488.58999994</v>
      </c>
      <c r="G10" s="9">
        <f>E10/D10</f>
        <v>0.43951726998094737</v>
      </c>
      <c r="H10" s="8">
        <f>H11+H77</f>
        <v>388124524.40999997</v>
      </c>
      <c r="I10" s="8">
        <f>I11+I77</f>
        <v>152026397.66</v>
      </c>
      <c r="J10" s="8">
        <f>I10-H10</f>
        <v>-236098126.74999997</v>
      </c>
      <c r="K10" s="9">
        <f>I10/H10</f>
        <v>0.3916949022767886</v>
      </c>
      <c r="L10" s="93">
        <f>I10-E10</f>
        <v>-14693786.430000007</v>
      </c>
      <c r="N10" s="84"/>
    </row>
    <row r="11" spans="1:14" s="10" customFormat="1" ht="33" customHeight="1">
      <c r="A11" s="11"/>
      <c r="B11" s="12" t="s">
        <v>12</v>
      </c>
      <c r="C11" s="13"/>
      <c r="D11" s="14">
        <f>D12+D37+D38+D59+D63+D73</f>
        <v>302626969.09</v>
      </c>
      <c r="E11" s="14">
        <f>E12+E37+E38+E59+E63+E73</f>
        <v>131588116.59</v>
      </c>
      <c r="F11" s="14">
        <f>E11-D11</f>
        <v>-171038852.49999997</v>
      </c>
      <c r="G11" s="15">
        <f>E11/D11</f>
        <v>0.43481953041292315</v>
      </c>
      <c r="H11" s="14">
        <f>H12+H37+H38+H59+H63+H73</f>
        <v>315997800.31</v>
      </c>
      <c r="I11" s="14">
        <f>I12+I37+I38+I59+I63+I73</f>
        <v>126695516.44</v>
      </c>
      <c r="J11" s="16">
        <f>I11-H11</f>
        <v>-189302283.87</v>
      </c>
      <c r="K11" s="17">
        <f>I11/H11</f>
        <v>0.40093796955456407</v>
      </c>
      <c r="L11" s="94">
        <f>I11-E11</f>
        <v>-4892600.150000006</v>
      </c>
      <c r="N11" s="84"/>
    </row>
    <row r="12" spans="1:14" s="27" customFormat="1" ht="53.25" customHeight="1" outlineLevel="2">
      <c r="A12" s="18" t="s">
        <v>13</v>
      </c>
      <c r="B12" s="19" t="s">
        <v>14</v>
      </c>
      <c r="C12" s="20" t="s">
        <v>13</v>
      </c>
      <c r="D12" s="24">
        <v>152816066.98</v>
      </c>
      <c r="E12" s="24">
        <v>70368617.86</v>
      </c>
      <c r="F12" s="22">
        <f>E12-D12</f>
        <v>-82447449.11999999</v>
      </c>
      <c r="G12" s="23">
        <f>E12/D12</f>
        <v>0.46047918422877343</v>
      </c>
      <c r="H12" s="24">
        <v>161950000</v>
      </c>
      <c r="I12" s="24">
        <v>67536622.77</v>
      </c>
      <c r="J12" s="25">
        <f>I12-H12</f>
        <v>-94413377.23</v>
      </c>
      <c r="K12" s="26">
        <f aca="true" t="shared" si="0" ref="K12:K75">I12/H12</f>
        <v>0.4170214434702068</v>
      </c>
      <c r="L12" s="95">
        <f>I12-E12</f>
        <v>-2831995.0900000036</v>
      </c>
      <c r="M12" s="76"/>
      <c r="N12" s="85"/>
    </row>
    <row r="13" spans="1:14" s="27" customFormat="1" ht="15.75" hidden="1" outlineLevel="3">
      <c r="A13" s="18" t="s">
        <v>15</v>
      </c>
      <c r="B13" s="19" t="s">
        <v>16</v>
      </c>
      <c r="C13" s="20" t="s">
        <v>15</v>
      </c>
      <c r="D13" s="24"/>
      <c r="E13" s="24"/>
      <c r="F13" s="22">
        <f aca="true" t="shared" si="1" ref="F13:F38">E13-D13</f>
        <v>0</v>
      </c>
      <c r="G13" s="23" t="e">
        <f aca="true" t="shared" si="2" ref="G13:G38">E13/D13</f>
        <v>#DIV/0!</v>
      </c>
      <c r="H13" s="24">
        <v>148555700</v>
      </c>
      <c r="I13" s="24"/>
      <c r="J13" s="24"/>
      <c r="K13" s="28">
        <f t="shared" si="0"/>
        <v>0</v>
      </c>
      <c r="L13" s="95">
        <f aca="true" t="shared" si="3" ref="L13:L38">I13-E13</f>
        <v>0</v>
      </c>
      <c r="M13" s="76"/>
      <c r="N13" s="86"/>
    </row>
    <row r="14" spans="1:14" s="27" customFormat="1" ht="114.75" hidden="1" outlineLevel="4">
      <c r="A14" s="18" t="s">
        <v>17</v>
      </c>
      <c r="B14" s="19" t="s">
        <v>18</v>
      </c>
      <c r="C14" s="20" t="s">
        <v>17</v>
      </c>
      <c r="D14" s="24"/>
      <c r="E14" s="24"/>
      <c r="F14" s="22">
        <f t="shared" si="1"/>
        <v>0</v>
      </c>
      <c r="G14" s="23" t="e">
        <f t="shared" si="2"/>
        <v>#DIV/0!</v>
      </c>
      <c r="H14" s="24">
        <v>148555700</v>
      </c>
      <c r="I14" s="24"/>
      <c r="J14" s="24"/>
      <c r="K14" s="28">
        <f t="shared" si="0"/>
        <v>0</v>
      </c>
      <c r="L14" s="95">
        <f t="shared" si="3"/>
        <v>0</v>
      </c>
      <c r="M14" s="76"/>
      <c r="N14" s="86"/>
    </row>
    <row r="15" spans="1:14" s="27" customFormat="1" ht="114.75" hidden="1" outlineLevel="5">
      <c r="A15" s="18" t="s">
        <v>17</v>
      </c>
      <c r="B15" s="19" t="s">
        <v>19</v>
      </c>
      <c r="C15" s="20" t="s">
        <v>17</v>
      </c>
      <c r="D15" s="24"/>
      <c r="E15" s="24"/>
      <c r="F15" s="22">
        <f t="shared" si="1"/>
        <v>0</v>
      </c>
      <c r="G15" s="23" t="e">
        <f t="shared" si="2"/>
        <v>#DIV/0!</v>
      </c>
      <c r="H15" s="24">
        <v>148555700</v>
      </c>
      <c r="I15" s="24"/>
      <c r="J15" s="24"/>
      <c r="K15" s="28">
        <f t="shared" si="0"/>
        <v>0</v>
      </c>
      <c r="L15" s="95">
        <f t="shared" si="3"/>
        <v>0</v>
      </c>
      <c r="M15" s="76"/>
      <c r="N15" s="86"/>
    </row>
    <row r="16" spans="1:14" s="27" customFormat="1" ht="127.5" hidden="1" outlineLevel="5">
      <c r="A16" s="18" t="s">
        <v>20</v>
      </c>
      <c r="B16" s="19" t="s">
        <v>21</v>
      </c>
      <c r="C16" s="20" t="s">
        <v>20</v>
      </c>
      <c r="D16" s="24"/>
      <c r="E16" s="24"/>
      <c r="F16" s="22">
        <f t="shared" si="1"/>
        <v>0</v>
      </c>
      <c r="G16" s="23" t="e">
        <f t="shared" si="2"/>
        <v>#DIV/0!</v>
      </c>
      <c r="H16" s="24">
        <v>0</v>
      </c>
      <c r="I16" s="24"/>
      <c r="J16" s="24"/>
      <c r="K16" s="28" t="e">
        <f t="shared" si="0"/>
        <v>#DIV/0!</v>
      </c>
      <c r="L16" s="95">
        <f t="shared" si="3"/>
        <v>0</v>
      </c>
      <c r="M16" s="76"/>
      <c r="N16" s="86"/>
    </row>
    <row r="17" spans="1:14" s="27" customFormat="1" ht="114.75" hidden="1" outlineLevel="5">
      <c r="A17" s="18" t="s">
        <v>22</v>
      </c>
      <c r="B17" s="19" t="s">
        <v>19</v>
      </c>
      <c r="C17" s="20" t="s">
        <v>22</v>
      </c>
      <c r="D17" s="24"/>
      <c r="E17" s="24"/>
      <c r="F17" s="22">
        <f t="shared" si="1"/>
        <v>0</v>
      </c>
      <c r="G17" s="23" t="e">
        <f t="shared" si="2"/>
        <v>#DIV/0!</v>
      </c>
      <c r="H17" s="24">
        <v>0</v>
      </c>
      <c r="I17" s="24"/>
      <c r="J17" s="24"/>
      <c r="K17" s="28" t="e">
        <f t="shared" si="0"/>
        <v>#DIV/0!</v>
      </c>
      <c r="L17" s="95">
        <f t="shared" si="3"/>
        <v>0</v>
      </c>
      <c r="M17" s="76"/>
      <c r="N17" s="86"/>
    </row>
    <row r="18" spans="1:14" s="27" customFormat="1" ht="114.75" hidden="1" outlineLevel="5">
      <c r="A18" s="18" t="s">
        <v>23</v>
      </c>
      <c r="B18" s="19" t="s">
        <v>19</v>
      </c>
      <c r="C18" s="20" t="s">
        <v>23</v>
      </c>
      <c r="D18" s="24"/>
      <c r="E18" s="24"/>
      <c r="F18" s="22">
        <f t="shared" si="1"/>
        <v>0</v>
      </c>
      <c r="G18" s="23" t="e">
        <f t="shared" si="2"/>
        <v>#DIV/0!</v>
      </c>
      <c r="H18" s="24">
        <v>0</v>
      </c>
      <c r="I18" s="24"/>
      <c r="J18" s="24"/>
      <c r="K18" s="28" t="e">
        <f t="shared" si="0"/>
        <v>#DIV/0!</v>
      </c>
      <c r="L18" s="95">
        <f t="shared" si="3"/>
        <v>0</v>
      </c>
      <c r="M18" s="76"/>
      <c r="N18" s="86"/>
    </row>
    <row r="19" spans="1:14" s="27" customFormat="1" ht="127.5" hidden="1" outlineLevel="5">
      <c r="A19" s="18" t="s">
        <v>24</v>
      </c>
      <c r="B19" s="19" t="s">
        <v>21</v>
      </c>
      <c r="C19" s="20" t="s">
        <v>24</v>
      </c>
      <c r="D19" s="24"/>
      <c r="E19" s="24"/>
      <c r="F19" s="22">
        <f t="shared" si="1"/>
        <v>0</v>
      </c>
      <c r="G19" s="23" t="e">
        <f t="shared" si="2"/>
        <v>#DIV/0!</v>
      </c>
      <c r="H19" s="24">
        <v>0</v>
      </c>
      <c r="I19" s="24"/>
      <c r="J19" s="24"/>
      <c r="K19" s="28" t="e">
        <f t="shared" si="0"/>
        <v>#DIV/0!</v>
      </c>
      <c r="L19" s="95">
        <f t="shared" si="3"/>
        <v>0</v>
      </c>
      <c r="M19" s="76"/>
      <c r="N19" s="86"/>
    </row>
    <row r="20" spans="1:14" s="27" customFormat="1" ht="15.75" hidden="1" outlineLevel="3">
      <c r="A20" s="18" t="s">
        <v>25</v>
      </c>
      <c r="B20" s="19" t="s">
        <v>16</v>
      </c>
      <c r="C20" s="20" t="s">
        <v>25</v>
      </c>
      <c r="D20" s="24"/>
      <c r="E20" s="24"/>
      <c r="F20" s="22">
        <f t="shared" si="1"/>
        <v>0</v>
      </c>
      <c r="G20" s="23" t="e">
        <f t="shared" si="2"/>
        <v>#DIV/0!</v>
      </c>
      <c r="H20" s="24">
        <v>750300</v>
      </c>
      <c r="I20" s="24"/>
      <c r="J20" s="24"/>
      <c r="K20" s="28">
        <f t="shared" si="0"/>
        <v>0</v>
      </c>
      <c r="L20" s="95">
        <f t="shared" si="3"/>
        <v>0</v>
      </c>
      <c r="M20" s="76"/>
      <c r="N20" s="86"/>
    </row>
    <row r="21" spans="1:14" s="27" customFormat="1" ht="178.5" hidden="1" outlineLevel="4">
      <c r="A21" s="18" t="s">
        <v>26</v>
      </c>
      <c r="B21" s="19" t="s">
        <v>27</v>
      </c>
      <c r="C21" s="20" t="s">
        <v>26</v>
      </c>
      <c r="D21" s="24"/>
      <c r="E21" s="24"/>
      <c r="F21" s="22">
        <f t="shared" si="1"/>
        <v>0</v>
      </c>
      <c r="G21" s="23" t="e">
        <f t="shared" si="2"/>
        <v>#DIV/0!</v>
      </c>
      <c r="H21" s="24">
        <v>750300</v>
      </c>
      <c r="I21" s="24"/>
      <c r="J21" s="24"/>
      <c r="K21" s="28">
        <f t="shared" si="0"/>
        <v>0</v>
      </c>
      <c r="L21" s="95">
        <f t="shared" si="3"/>
        <v>0</v>
      </c>
      <c r="M21" s="76"/>
      <c r="N21" s="86"/>
    </row>
    <row r="22" spans="1:14" s="27" customFormat="1" ht="178.5" hidden="1" outlineLevel="5">
      <c r="A22" s="18" t="s">
        <v>26</v>
      </c>
      <c r="B22" s="19" t="s">
        <v>28</v>
      </c>
      <c r="C22" s="20" t="s">
        <v>26</v>
      </c>
      <c r="D22" s="24"/>
      <c r="E22" s="24"/>
      <c r="F22" s="22">
        <f t="shared" si="1"/>
        <v>0</v>
      </c>
      <c r="G22" s="23" t="e">
        <f t="shared" si="2"/>
        <v>#DIV/0!</v>
      </c>
      <c r="H22" s="24">
        <v>750300</v>
      </c>
      <c r="I22" s="24"/>
      <c r="J22" s="24"/>
      <c r="K22" s="28">
        <f t="shared" si="0"/>
        <v>0</v>
      </c>
      <c r="L22" s="95">
        <f t="shared" si="3"/>
        <v>0</v>
      </c>
      <c r="M22" s="76"/>
      <c r="N22" s="86"/>
    </row>
    <row r="23" spans="1:14" s="27" customFormat="1" ht="178.5" hidden="1" outlineLevel="5">
      <c r="A23" s="18" t="s">
        <v>29</v>
      </c>
      <c r="B23" s="19" t="s">
        <v>28</v>
      </c>
      <c r="C23" s="20" t="s">
        <v>29</v>
      </c>
      <c r="D23" s="24"/>
      <c r="E23" s="24"/>
      <c r="F23" s="22">
        <f t="shared" si="1"/>
        <v>0</v>
      </c>
      <c r="G23" s="23" t="e">
        <f t="shared" si="2"/>
        <v>#DIV/0!</v>
      </c>
      <c r="H23" s="24">
        <v>0</v>
      </c>
      <c r="I23" s="24"/>
      <c r="J23" s="24"/>
      <c r="K23" s="28" t="e">
        <f t="shared" si="0"/>
        <v>#DIV/0!</v>
      </c>
      <c r="L23" s="95">
        <f t="shared" si="3"/>
        <v>0</v>
      </c>
      <c r="M23" s="76"/>
      <c r="N23" s="86"/>
    </row>
    <row r="24" spans="1:14" s="27" customFormat="1" ht="15.75" hidden="1" outlineLevel="5">
      <c r="A24" s="18" t="s">
        <v>30</v>
      </c>
      <c r="B24" s="19">
        <v>1.82101020200121E+19</v>
      </c>
      <c r="C24" s="20" t="s">
        <v>30</v>
      </c>
      <c r="D24" s="24"/>
      <c r="E24" s="24"/>
      <c r="F24" s="22">
        <f t="shared" si="1"/>
        <v>0</v>
      </c>
      <c r="G24" s="23" t="e">
        <f t="shared" si="2"/>
        <v>#DIV/0!</v>
      </c>
      <c r="H24" s="24">
        <v>0</v>
      </c>
      <c r="I24" s="24"/>
      <c r="J24" s="24"/>
      <c r="K24" s="28" t="e">
        <f t="shared" si="0"/>
        <v>#DIV/0!</v>
      </c>
      <c r="L24" s="95">
        <f t="shared" si="3"/>
        <v>0</v>
      </c>
      <c r="M24" s="76"/>
      <c r="N24" s="86"/>
    </row>
    <row r="25" spans="1:14" s="27" customFormat="1" ht="178.5" hidden="1" outlineLevel="5">
      <c r="A25" s="18" t="s">
        <v>31</v>
      </c>
      <c r="B25" s="19" t="s">
        <v>28</v>
      </c>
      <c r="C25" s="20" t="s">
        <v>31</v>
      </c>
      <c r="D25" s="24"/>
      <c r="E25" s="24"/>
      <c r="F25" s="22">
        <f t="shared" si="1"/>
        <v>0</v>
      </c>
      <c r="G25" s="23" t="e">
        <f t="shared" si="2"/>
        <v>#DIV/0!</v>
      </c>
      <c r="H25" s="24">
        <v>0</v>
      </c>
      <c r="I25" s="24"/>
      <c r="J25" s="24"/>
      <c r="K25" s="28" t="e">
        <f t="shared" si="0"/>
        <v>#DIV/0!</v>
      </c>
      <c r="L25" s="95">
        <f t="shared" si="3"/>
        <v>0</v>
      </c>
      <c r="M25" s="76"/>
      <c r="N25" s="86"/>
    </row>
    <row r="26" spans="1:14" s="27" customFormat="1" ht="15.75" hidden="1" outlineLevel="3">
      <c r="A26" s="18" t="s">
        <v>32</v>
      </c>
      <c r="B26" s="19" t="s">
        <v>16</v>
      </c>
      <c r="C26" s="20" t="s">
        <v>32</v>
      </c>
      <c r="D26" s="24"/>
      <c r="E26" s="24"/>
      <c r="F26" s="22">
        <f t="shared" si="1"/>
        <v>0</v>
      </c>
      <c r="G26" s="23" t="e">
        <f t="shared" si="2"/>
        <v>#DIV/0!</v>
      </c>
      <c r="H26" s="24">
        <v>450200</v>
      </c>
      <c r="I26" s="24"/>
      <c r="J26" s="24"/>
      <c r="K26" s="28">
        <f t="shared" si="0"/>
        <v>0</v>
      </c>
      <c r="L26" s="95">
        <f t="shared" si="3"/>
        <v>0</v>
      </c>
      <c r="M26" s="76"/>
      <c r="N26" s="86"/>
    </row>
    <row r="27" spans="1:14" s="27" customFormat="1" ht="76.5" hidden="1" outlineLevel="4">
      <c r="A27" s="18" t="s">
        <v>33</v>
      </c>
      <c r="B27" s="19" t="s">
        <v>34</v>
      </c>
      <c r="C27" s="20" t="s">
        <v>33</v>
      </c>
      <c r="D27" s="24"/>
      <c r="E27" s="24"/>
      <c r="F27" s="22">
        <f t="shared" si="1"/>
        <v>0</v>
      </c>
      <c r="G27" s="23" t="e">
        <f t="shared" si="2"/>
        <v>#DIV/0!</v>
      </c>
      <c r="H27" s="24">
        <v>450200</v>
      </c>
      <c r="I27" s="24"/>
      <c r="J27" s="24"/>
      <c r="K27" s="28">
        <f t="shared" si="0"/>
        <v>0</v>
      </c>
      <c r="L27" s="95">
        <f t="shared" si="3"/>
        <v>0</v>
      </c>
      <c r="M27" s="76"/>
      <c r="N27" s="86"/>
    </row>
    <row r="28" spans="1:14" s="27" customFormat="1" ht="76.5" hidden="1" outlineLevel="5">
      <c r="A28" s="18" t="s">
        <v>33</v>
      </c>
      <c r="B28" s="19" t="s">
        <v>35</v>
      </c>
      <c r="C28" s="20" t="s">
        <v>33</v>
      </c>
      <c r="D28" s="24"/>
      <c r="E28" s="24"/>
      <c r="F28" s="22">
        <f t="shared" si="1"/>
        <v>0</v>
      </c>
      <c r="G28" s="23" t="e">
        <f t="shared" si="2"/>
        <v>#DIV/0!</v>
      </c>
      <c r="H28" s="24">
        <v>450200</v>
      </c>
      <c r="I28" s="24"/>
      <c r="J28" s="24"/>
      <c r="K28" s="28">
        <f t="shared" si="0"/>
        <v>0</v>
      </c>
      <c r="L28" s="95">
        <f t="shared" si="3"/>
        <v>0</v>
      </c>
      <c r="M28" s="76"/>
      <c r="N28" s="86"/>
    </row>
    <row r="29" spans="1:14" s="27" customFormat="1" ht="76.5" hidden="1" outlineLevel="5">
      <c r="A29" s="18" t="s">
        <v>36</v>
      </c>
      <c r="B29" s="19" t="s">
        <v>37</v>
      </c>
      <c r="C29" s="20" t="s">
        <v>36</v>
      </c>
      <c r="D29" s="24"/>
      <c r="E29" s="24"/>
      <c r="F29" s="22">
        <f t="shared" si="1"/>
        <v>0</v>
      </c>
      <c r="G29" s="23" t="e">
        <f t="shared" si="2"/>
        <v>#DIV/0!</v>
      </c>
      <c r="H29" s="24">
        <v>0</v>
      </c>
      <c r="I29" s="24"/>
      <c r="J29" s="24"/>
      <c r="K29" s="28" t="e">
        <f t="shared" si="0"/>
        <v>#DIV/0!</v>
      </c>
      <c r="L29" s="95">
        <f t="shared" si="3"/>
        <v>0</v>
      </c>
      <c r="M29" s="76"/>
      <c r="N29" s="86"/>
    </row>
    <row r="30" spans="1:14" s="27" customFormat="1" ht="15.75" hidden="1" outlineLevel="5">
      <c r="A30" s="18" t="s">
        <v>38</v>
      </c>
      <c r="B30" s="19">
        <v>1.82101020300121E+19</v>
      </c>
      <c r="C30" s="20" t="s">
        <v>38</v>
      </c>
      <c r="D30" s="24"/>
      <c r="E30" s="24"/>
      <c r="F30" s="22">
        <f t="shared" si="1"/>
        <v>0</v>
      </c>
      <c r="G30" s="23" t="e">
        <f t="shared" si="2"/>
        <v>#DIV/0!</v>
      </c>
      <c r="H30" s="24">
        <v>0</v>
      </c>
      <c r="I30" s="24"/>
      <c r="J30" s="24"/>
      <c r="K30" s="28" t="e">
        <f t="shared" si="0"/>
        <v>#DIV/0!</v>
      </c>
      <c r="L30" s="95">
        <f t="shared" si="3"/>
        <v>0</v>
      </c>
      <c r="M30" s="76"/>
      <c r="N30" s="86"/>
    </row>
    <row r="31" spans="1:14" s="27" customFormat="1" ht="76.5" hidden="1" outlineLevel="5">
      <c r="A31" s="18" t="s">
        <v>39</v>
      </c>
      <c r="B31" s="19" t="s">
        <v>37</v>
      </c>
      <c r="C31" s="20" t="s">
        <v>39</v>
      </c>
      <c r="D31" s="24"/>
      <c r="E31" s="24"/>
      <c r="F31" s="22">
        <f t="shared" si="1"/>
        <v>0</v>
      </c>
      <c r="G31" s="23" t="e">
        <f t="shared" si="2"/>
        <v>#DIV/0!</v>
      </c>
      <c r="H31" s="24">
        <v>0</v>
      </c>
      <c r="I31" s="24"/>
      <c r="J31" s="24"/>
      <c r="K31" s="28" t="e">
        <f t="shared" si="0"/>
        <v>#DIV/0!</v>
      </c>
      <c r="L31" s="95">
        <f t="shared" si="3"/>
        <v>0</v>
      </c>
      <c r="M31" s="76"/>
      <c r="N31" s="86"/>
    </row>
    <row r="32" spans="1:14" s="27" customFormat="1" ht="76.5" hidden="1" outlineLevel="5">
      <c r="A32" s="18" t="s">
        <v>40</v>
      </c>
      <c r="B32" s="19" t="s">
        <v>37</v>
      </c>
      <c r="C32" s="20" t="s">
        <v>40</v>
      </c>
      <c r="D32" s="24"/>
      <c r="E32" s="24"/>
      <c r="F32" s="22">
        <f t="shared" si="1"/>
        <v>0</v>
      </c>
      <c r="G32" s="23" t="e">
        <f t="shared" si="2"/>
        <v>#DIV/0!</v>
      </c>
      <c r="H32" s="24">
        <v>0</v>
      </c>
      <c r="I32" s="24"/>
      <c r="J32" s="24"/>
      <c r="K32" s="28" t="e">
        <f t="shared" si="0"/>
        <v>#DIV/0!</v>
      </c>
      <c r="L32" s="95">
        <f t="shared" si="3"/>
        <v>0</v>
      </c>
      <c r="M32" s="76"/>
      <c r="N32" s="86"/>
    </row>
    <row r="33" spans="1:14" s="27" customFormat="1" ht="15.75" hidden="1" outlineLevel="3">
      <c r="A33" s="18" t="s">
        <v>41</v>
      </c>
      <c r="B33" s="19" t="s">
        <v>16</v>
      </c>
      <c r="C33" s="20" t="s">
        <v>41</v>
      </c>
      <c r="D33" s="24"/>
      <c r="E33" s="24"/>
      <c r="F33" s="22">
        <f t="shared" si="1"/>
        <v>0</v>
      </c>
      <c r="G33" s="23" t="e">
        <f t="shared" si="2"/>
        <v>#DIV/0!</v>
      </c>
      <c r="H33" s="24">
        <v>300100</v>
      </c>
      <c r="I33" s="24"/>
      <c r="J33" s="24"/>
      <c r="K33" s="28">
        <f t="shared" si="0"/>
        <v>0</v>
      </c>
      <c r="L33" s="95">
        <f t="shared" si="3"/>
        <v>0</v>
      </c>
      <c r="M33" s="76"/>
      <c r="N33" s="86"/>
    </row>
    <row r="34" spans="1:14" s="27" customFormat="1" ht="153" hidden="1" outlineLevel="4">
      <c r="A34" s="18" t="s">
        <v>42</v>
      </c>
      <c r="B34" s="19" t="s">
        <v>43</v>
      </c>
      <c r="C34" s="20" t="s">
        <v>42</v>
      </c>
      <c r="D34" s="24"/>
      <c r="E34" s="24"/>
      <c r="F34" s="22">
        <f t="shared" si="1"/>
        <v>0</v>
      </c>
      <c r="G34" s="23" t="e">
        <f t="shared" si="2"/>
        <v>#DIV/0!</v>
      </c>
      <c r="H34" s="24">
        <v>300100</v>
      </c>
      <c r="I34" s="24"/>
      <c r="J34" s="24"/>
      <c r="K34" s="28">
        <f t="shared" si="0"/>
        <v>0</v>
      </c>
      <c r="L34" s="95">
        <f t="shared" si="3"/>
        <v>0</v>
      </c>
      <c r="M34" s="76"/>
      <c r="N34" s="86"/>
    </row>
    <row r="35" spans="1:14" s="27" customFormat="1" ht="153" hidden="1" outlineLevel="5">
      <c r="A35" s="18" t="s">
        <v>42</v>
      </c>
      <c r="B35" s="19" t="s">
        <v>44</v>
      </c>
      <c r="C35" s="20" t="s">
        <v>42</v>
      </c>
      <c r="D35" s="24"/>
      <c r="E35" s="24"/>
      <c r="F35" s="22">
        <f t="shared" si="1"/>
        <v>0</v>
      </c>
      <c r="G35" s="23" t="e">
        <f t="shared" si="2"/>
        <v>#DIV/0!</v>
      </c>
      <c r="H35" s="24">
        <v>300100</v>
      </c>
      <c r="I35" s="24"/>
      <c r="J35" s="24"/>
      <c r="K35" s="28">
        <f t="shared" si="0"/>
        <v>0</v>
      </c>
      <c r="L35" s="95">
        <f t="shared" si="3"/>
        <v>0</v>
      </c>
      <c r="M35" s="76"/>
      <c r="N35" s="86"/>
    </row>
    <row r="36" spans="1:14" s="27" customFormat="1" ht="369.75" hidden="1" outlineLevel="5">
      <c r="A36" s="18" t="s">
        <v>45</v>
      </c>
      <c r="B36" s="19" t="s">
        <v>46</v>
      </c>
      <c r="C36" s="20" t="s">
        <v>45</v>
      </c>
      <c r="D36" s="24"/>
      <c r="E36" s="24"/>
      <c r="F36" s="22">
        <f t="shared" si="1"/>
        <v>0</v>
      </c>
      <c r="G36" s="23" t="e">
        <f t="shared" si="2"/>
        <v>#DIV/0!</v>
      </c>
      <c r="H36" s="24">
        <v>0</v>
      </c>
      <c r="I36" s="24"/>
      <c r="J36" s="24"/>
      <c r="K36" s="28" t="e">
        <f t="shared" si="0"/>
        <v>#DIV/0!</v>
      </c>
      <c r="L36" s="95">
        <f t="shared" si="3"/>
        <v>0</v>
      </c>
      <c r="M36" s="76"/>
      <c r="N36" s="86"/>
    </row>
    <row r="37" spans="1:14" s="27" customFormat="1" ht="15.75" outlineLevel="2" collapsed="1">
      <c r="A37" s="18" t="s">
        <v>47</v>
      </c>
      <c r="B37" s="19" t="s">
        <v>48</v>
      </c>
      <c r="C37" s="20" t="s">
        <v>47</v>
      </c>
      <c r="D37" s="24">
        <v>7761450.8</v>
      </c>
      <c r="E37" s="24">
        <v>3666045.78</v>
      </c>
      <c r="F37" s="22">
        <f t="shared" si="1"/>
        <v>-4095405.02</v>
      </c>
      <c r="G37" s="23">
        <f t="shared" si="2"/>
        <v>0.4723402717440404</v>
      </c>
      <c r="H37" s="24">
        <v>7437800.31</v>
      </c>
      <c r="I37" s="24">
        <v>3268161.17</v>
      </c>
      <c r="J37" s="24">
        <f>I37-H37</f>
        <v>-4169639.1399999997</v>
      </c>
      <c r="K37" s="28">
        <f t="shared" si="0"/>
        <v>0.4393988859321769</v>
      </c>
      <c r="L37" s="95">
        <f t="shared" si="3"/>
        <v>-397884.60999999987</v>
      </c>
      <c r="M37" s="76"/>
      <c r="N37" s="85"/>
    </row>
    <row r="38" spans="1:14" s="27" customFormat="1" ht="24.75" customHeight="1" outlineLevel="1">
      <c r="A38" s="18" t="s">
        <v>49</v>
      </c>
      <c r="B38" s="19" t="s">
        <v>50</v>
      </c>
      <c r="C38" s="20" t="s">
        <v>49</v>
      </c>
      <c r="D38" s="21">
        <f>D39+D49+D53</f>
        <v>43380275.43</v>
      </c>
      <c r="E38" s="24">
        <f>E39+E49+E53</f>
        <v>21025735.73</v>
      </c>
      <c r="F38" s="22">
        <f t="shared" si="1"/>
        <v>-22354539.7</v>
      </c>
      <c r="G38" s="23">
        <f t="shared" si="2"/>
        <v>0.4846842377459751</v>
      </c>
      <c r="H38" s="24">
        <f>H39+H49+H53</f>
        <v>42025000</v>
      </c>
      <c r="I38" s="24">
        <f>I39+I49+I53</f>
        <v>18721626.67</v>
      </c>
      <c r="J38" s="24">
        <f>J39+J49+J53</f>
        <v>-23303373.33</v>
      </c>
      <c r="K38" s="28">
        <f t="shared" si="0"/>
        <v>0.44548784461629987</v>
      </c>
      <c r="L38" s="95">
        <f t="shared" si="3"/>
        <v>-2304109.0599999987</v>
      </c>
      <c r="M38" s="76"/>
      <c r="N38" s="86"/>
    </row>
    <row r="39" spans="1:13" ht="55.5" customHeight="1" outlineLevel="2">
      <c r="A39" s="29" t="s">
        <v>51</v>
      </c>
      <c r="B39" s="30" t="s">
        <v>52</v>
      </c>
      <c r="C39" s="31" t="s">
        <v>51</v>
      </c>
      <c r="D39" s="34">
        <v>33870686.82</v>
      </c>
      <c r="E39" s="34">
        <v>16525297.31</v>
      </c>
      <c r="F39" s="32">
        <f>E39-D39</f>
        <v>-17345389.509999998</v>
      </c>
      <c r="G39" s="33">
        <f>E39/D39</f>
        <v>0.48789377663998607</v>
      </c>
      <c r="H39" s="34">
        <v>31000000</v>
      </c>
      <c r="I39" s="34">
        <v>14843636.64</v>
      </c>
      <c r="J39" s="34">
        <f>I39-H39</f>
        <v>-16156363.36</v>
      </c>
      <c r="K39" s="33">
        <f t="shared" si="0"/>
        <v>0.4788269883870968</v>
      </c>
      <c r="L39" s="96">
        <f>I39-E39</f>
        <v>-1681660.67</v>
      </c>
      <c r="M39" s="77"/>
    </row>
    <row r="40" spans="1:13" ht="15.75" hidden="1" outlineLevel="3">
      <c r="A40" s="29" t="s">
        <v>53</v>
      </c>
      <c r="B40" s="30" t="s">
        <v>16</v>
      </c>
      <c r="C40" s="31" t="s">
        <v>53</v>
      </c>
      <c r="D40" s="34"/>
      <c r="E40" s="34"/>
      <c r="F40" s="32">
        <f aca="true" t="shared" si="4" ref="F40:F53">E40-D40</f>
        <v>0</v>
      </c>
      <c r="G40" s="33" t="e">
        <f aca="true" t="shared" si="5" ref="G40:G53">E40/D40</f>
        <v>#DIV/0!</v>
      </c>
      <c r="H40" s="34">
        <v>57591300</v>
      </c>
      <c r="I40" s="34"/>
      <c r="J40" s="34">
        <f aca="true" t="shared" si="6" ref="J40:J53">I40-H40</f>
        <v>-57591300</v>
      </c>
      <c r="K40" s="33">
        <f t="shared" si="0"/>
        <v>0</v>
      </c>
      <c r="L40" s="96">
        <f aca="true" t="shared" si="7" ref="L40:L53">I40-E40</f>
        <v>0</v>
      </c>
      <c r="M40" s="77"/>
    </row>
    <row r="41" spans="1:13" ht="38.25" hidden="1" outlineLevel="4">
      <c r="A41" s="29" t="s">
        <v>54</v>
      </c>
      <c r="B41" s="30" t="s">
        <v>55</v>
      </c>
      <c r="C41" s="31" t="s">
        <v>54</v>
      </c>
      <c r="D41" s="34"/>
      <c r="E41" s="34"/>
      <c r="F41" s="32">
        <f t="shared" si="4"/>
        <v>0</v>
      </c>
      <c r="G41" s="33" t="e">
        <f t="shared" si="5"/>
        <v>#DIV/0!</v>
      </c>
      <c r="H41" s="34">
        <v>57591300</v>
      </c>
      <c r="I41" s="34"/>
      <c r="J41" s="34">
        <f t="shared" si="6"/>
        <v>-57591300</v>
      </c>
      <c r="K41" s="33">
        <f t="shared" si="0"/>
        <v>0</v>
      </c>
      <c r="L41" s="96">
        <f t="shared" si="7"/>
        <v>0</v>
      </c>
      <c r="M41" s="77"/>
    </row>
    <row r="42" spans="1:13" ht="38.25" hidden="1" outlineLevel="5">
      <c r="A42" s="29" t="s">
        <v>54</v>
      </c>
      <c r="B42" s="30" t="s">
        <v>56</v>
      </c>
      <c r="C42" s="31" t="s">
        <v>54</v>
      </c>
      <c r="D42" s="34"/>
      <c r="E42" s="34"/>
      <c r="F42" s="32">
        <f t="shared" si="4"/>
        <v>0</v>
      </c>
      <c r="G42" s="33" t="e">
        <f t="shared" si="5"/>
        <v>#DIV/0!</v>
      </c>
      <c r="H42" s="34">
        <v>57591300</v>
      </c>
      <c r="I42" s="34"/>
      <c r="J42" s="34">
        <f t="shared" si="6"/>
        <v>-57591300</v>
      </c>
      <c r="K42" s="33">
        <f t="shared" si="0"/>
        <v>0</v>
      </c>
      <c r="L42" s="96">
        <f t="shared" si="7"/>
        <v>0</v>
      </c>
      <c r="M42" s="77"/>
    </row>
    <row r="43" spans="1:13" ht="38.25" hidden="1" outlineLevel="5">
      <c r="A43" s="29" t="s">
        <v>57</v>
      </c>
      <c r="B43" s="30" t="s">
        <v>56</v>
      </c>
      <c r="C43" s="31" t="s">
        <v>57</v>
      </c>
      <c r="D43" s="34"/>
      <c r="E43" s="34"/>
      <c r="F43" s="32">
        <f t="shared" si="4"/>
        <v>0</v>
      </c>
      <c r="G43" s="33" t="e">
        <f t="shared" si="5"/>
        <v>#DIV/0!</v>
      </c>
      <c r="H43" s="34">
        <v>0</v>
      </c>
      <c r="I43" s="34"/>
      <c r="J43" s="34">
        <f t="shared" si="6"/>
        <v>0</v>
      </c>
      <c r="K43" s="33" t="e">
        <f t="shared" si="0"/>
        <v>#DIV/0!</v>
      </c>
      <c r="L43" s="96">
        <f t="shared" si="7"/>
        <v>0</v>
      </c>
      <c r="M43" s="77"/>
    </row>
    <row r="44" spans="1:13" ht="38.25" hidden="1" outlineLevel="5">
      <c r="A44" s="29" t="s">
        <v>58</v>
      </c>
      <c r="B44" s="30" t="s">
        <v>56</v>
      </c>
      <c r="C44" s="31" t="s">
        <v>58</v>
      </c>
      <c r="D44" s="34"/>
      <c r="E44" s="34"/>
      <c r="F44" s="32">
        <f t="shared" si="4"/>
        <v>0</v>
      </c>
      <c r="G44" s="33" t="e">
        <f t="shared" si="5"/>
        <v>#DIV/0!</v>
      </c>
      <c r="H44" s="34">
        <v>0</v>
      </c>
      <c r="I44" s="34"/>
      <c r="J44" s="34">
        <f t="shared" si="6"/>
        <v>0</v>
      </c>
      <c r="K44" s="33" t="e">
        <f t="shared" si="0"/>
        <v>#DIV/0!</v>
      </c>
      <c r="L44" s="96">
        <f t="shared" si="7"/>
        <v>0</v>
      </c>
      <c r="M44" s="77"/>
    </row>
    <row r="45" spans="1:13" ht="38.25" hidden="1" outlineLevel="5">
      <c r="A45" s="29" t="s">
        <v>59</v>
      </c>
      <c r="B45" s="30" t="s">
        <v>56</v>
      </c>
      <c r="C45" s="31" t="s">
        <v>59</v>
      </c>
      <c r="D45" s="34"/>
      <c r="E45" s="34"/>
      <c r="F45" s="32">
        <f t="shared" si="4"/>
        <v>0</v>
      </c>
      <c r="G45" s="33" t="e">
        <f t="shared" si="5"/>
        <v>#DIV/0!</v>
      </c>
      <c r="H45" s="34">
        <v>0</v>
      </c>
      <c r="I45" s="34"/>
      <c r="J45" s="34">
        <f t="shared" si="6"/>
        <v>0</v>
      </c>
      <c r="K45" s="33" t="e">
        <f t="shared" si="0"/>
        <v>#DIV/0!</v>
      </c>
      <c r="L45" s="96">
        <f t="shared" si="7"/>
        <v>0</v>
      </c>
      <c r="M45" s="77"/>
    </row>
    <row r="46" spans="1:13" ht="15.75" hidden="1" outlineLevel="3">
      <c r="A46" s="29" t="s">
        <v>60</v>
      </c>
      <c r="B46" s="30" t="s">
        <v>16</v>
      </c>
      <c r="C46" s="31" t="s">
        <v>60</v>
      </c>
      <c r="D46" s="34"/>
      <c r="E46" s="34"/>
      <c r="F46" s="32">
        <f t="shared" si="4"/>
        <v>0</v>
      </c>
      <c r="G46" s="33" t="e">
        <f t="shared" si="5"/>
        <v>#DIV/0!</v>
      </c>
      <c r="H46" s="34">
        <v>0</v>
      </c>
      <c r="I46" s="34"/>
      <c r="J46" s="34">
        <f t="shared" si="6"/>
        <v>0</v>
      </c>
      <c r="K46" s="33" t="e">
        <f t="shared" si="0"/>
        <v>#DIV/0!</v>
      </c>
      <c r="L46" s="96">
        <f t="shared" si="7"/>
        <v>0</v>
      </c>
      <c r="M46" s="77"/>
    </row>
    <row r="47" spans="1:13" ht="51" hidden="1" outlineLevel="4">
      <c r="A47" s="29" t="s">
        <v>61</v>
      </c>
      <c r="B47" s="30" t="s">
        <v>62</v>
      </c>
      <c r="C47" s="31" t="s">
        <v>61</v>
      </c>
      <c r="D47" s="34"/>
      <c r="E47" s="34"/>
      <c r="F47" s="32">
        <f t="shared" si="4"/>
        <v>0</v>
      </c>
      <c r="G47" s="33" t="e">
        <f t="shared" si="5"/>
        <v>#DIV/0!</v>
      </c>
      <c r="H47" s="34">
        <v>0</v>
      </c>
      <c r="I47" s="34"/>
      <c r="J47" s="34">
        <f t="shared" si="6"/>
        <v>0</v>
      </c>
      <c r="K47" s="33" t="e">
        <f t="shared" si="0"/>
        <v>#DIV/0!</v>
      </c>
      <c r="L47" s="96">
        <f t="shared" si="7"/>
        <v>0</v>
      </c>
      <c r="M47" s="77"/>
    </row>
    <row r="48" spans="1:13" ht="51" hidden="1" outlineLevel="5">
      <c r="A48" s="29" t="s">
        <v>63</v>
      </c>
      <c r="B48" s="30" t="s">
        <v>64</v>
      </c>
      <c r="C48" s="31" t="s">
        <v>63</v>
      </c>
      <c r="D48" s="34"/>
      <c r="E48" s="34"/>
      <c r="F48" s="32">
        <f t="shared" si="4"/>
        <v>0</v>
      </c>
      <c r="G48" s="33" t="e">
        <f t="shared" si="5"/>
        <v>#DIV/0!</v>
      </c>
      <c r="H48" s="34">
        <v>0</v>
      </c>
      <c r="I48" s="34"/>
      <c r="J48" s="34">
        <f t="shared" si="6"/>
        <v>0</v>
      </c>
      <c r="K48" s="33" t="e">
        <f t="shared" si="0"/>
        <v>#DIV/0!</v>
      </c>
      <c r="L48" s="96">
        <f t="shared" si="7"/>
        <v>0</v>
      </c>
      <c r="M48" s="77"/>
    </row>
    <row r="49" spans="1:13" ht="18.75" customHeight="1" outlineLevel="2" collapsed="1">
      <c r="A49" s="29" t="s">
        <v>65</v>
      </c>
      <c r="B49" s="30" t="s">
        <v>66</v>
      </c>
      <c r="C49" s="31" t="s">
        <v>65</v>
      </c>
      <c r="D49" s="32">
        <v>52847.33</v>
      </c>
      <c r="E49" s="32">
        <v>52842.84</v>
      </c>
      <c r="F49" s="32">
        <f t="shared" si="4"/>
        <v>-4.490000000005239</v>
      </c>
      <c r="G49" s="33">
        <f t="shared" si="5"/>
        <v>0.9999150382810257</v>
      </c>
      <c r="H49" s="34">
        <v>25000</v>
      </c>
      <c r="I49" s="32">
        <v>26.46</v>
      </c>
      <c r="J49" s="34">
        <f t="shared" si="6"/>
        <v>-24973.54</v>
      </c>
      <c r="K49" s="33">
        <f t="shared" si="0"/>
        <v>0.0010584000000000001</v>
      </c>
      <c r="L49" s="96">
        <f t="shared" si="7"/>
        <v>-52816.38</v>
      </c>
      <c r="M49" s="77"/>
    </row>
    <row r="50" spans="1:13" ht="15.75" hidden="1" outlineLevel="3">
      <c r="A50" s="29" t="s">
        <v>67</v>
      </c>
      <c r="B50" s="30" t="s">
        <v>16</v>
      </c>
      <c r="C50" s="31" t="s">
        <v>67</v>
      </c>
      <c r="D50" s="34"/>
      <c r="E50" s="34"/>
      <c r="F50" s="32">
        <f t="shared" si="4"/>
        <v>0</v>
      </c>
      <c r="G50" s="33" t="e">
        <f t="shared" si="5"/>
        <v>#DIV/0!</v>
      </c>
      <c r="H50" s="34"/>
      <c r="I50" s="34"/>
      <c r="J50" s="34">
        <f t="shared" si="6"/>
        <v>0</v>
      </c>
      <c r="K50" s="33" t="e">
        <f t="shared" si="0"/>
        <v>#DIV/0!</v>
      </c>
      <c r="L50" s="96">
        <f t="shared" si="7"/>
        <v>0</v>
      </c>
      <c r="M50" s="77"/>
    </row>
    <row r="51" spans="1:13" ht="25.5" hidden="1" outlineLevel="4">
      <c r="A51" s="29" t="s">
        <v>68</v>
      </c>
      <c r="B51" s="30" t="s">
        <v>69</v>
      </c>
      <c r="C51" s="31" t="s">
        <v>68</v>
      </c>
      <c r="D51" s="34"/>
      <c r="E51" s="34"/>
      <c r="F51" s="32">
        <f t="shared" si="4"/>
        <v>0</v>
      </c>
      <c r="G51" s="33" t="e">
        <f t="shared" si="5"/>
        <v>#DIV/0!</v>
      </c>
      <c r="H51" s="34"/>
      <c r="I51" s="34"/>
      <c r="J51" s="34">
        <f t="shared" si="6"/>
        <v>0</v>
      </c>
      <c r="K51" s="33" t="e">
        <f t="shared" si="0"/>
        <v>#DIV/0!</v>
      </c>
      <c r="L51" s="96">
        <f t="shared" si="7"/>
        <v>0</v>
      </c>
      <c r="M51" s="77"/>
    </row>
    <row r="52" spans="1:13" ht="25.5" hidden="1" outlineLevel="5">
      <c r="A52" s="29" t="s">
        <v>68</v>
      </c>
      <c r="B52" s="30" t="s">
        <v>70</v>
      </c>
      <c r="C52" s="31" t="s">
        <v>68</v>
      </c>
      <c r="D52" s="34"/>
      <c r="E52" s="34"/>
      <c r="F52" s="32">
        <f t="shared" si="4"/>
        <v>0</v>
      </c>
      <c r="G52" s="33" t="e">
        <f t="shared" si="5"/>
        <v>#DIV/0!</v>
      </c>
      <c r="H52" s="34"/>
      <c r="I52" s="34"/>
      <c r="J52" s="34">
        <f t="shared" si="6"/>
        <v>0</v>
      </c>
      <c r="K52" s="33" t="e">
        <f t="shared" si="0"/>
        <v>#DIV/0!</v>
      </c>
      <c r="L52" s="96">
        <f t="shared" si="7"/>
        <v>0</v>
      </c>
      <c r="M52" s="77"/>
    </row>
    <row r="53" spans="1:13" ht="34.5" customHeight="1" outlineLevel="2" collapsed="1">
      <c r="A53" s="29" t="s">
        <v>71</v>
      </c>
      <c r="B53" s="30" t="s">
        <v>72</v>
      </c>
      <c r="C53" s="31" t="s">
        <v>71</v>
      </c>
      <c r="D53" s="34">
        <v>9456741.28</v>
      </c>
      <c r="E53" s="34">
        <v>4447595.58</v>
      </c>
      <c r="F53" s="32">
        <f t="shared" si="4"/>
        <v>-5009145.699999999</v>
      </c>
      <c r="G53" s="33">
        <f t="shared" si="5"/>
        <v>0.47030953351829463</v>
      </c>
      <c r="H53" s="34">
        <v>11000000</v>
      </c>
      <c r="I53" s="34">
        <v>3877963.57</v>
      </c>
      <c r="J53" s="34">
        <f t="shared" si="6"/>
        <v>-7122036.43</v>
      </c>
      <c r="K53" s="33">
        <f t="shared" si="0"/>
        <v>0.3525421427272727</v>
      </c>
      <c r="L53" s="96">
        <f t="shared" si="7"/>
        <v>-569632.0100000002</v>
      </c>
      <c r="M53" s="77"/>
    </row>
    <row r="54" spans="1:13" ht="15.75" hidden="1" outlineLevel="3">
      <c r="A54" s="29" t="s">
        <v>73</v>
      </c>
      <c r="B54" s="30" t="s">
        <v>16</v>
      </c>
      <c r="C54" s="31" t="s">
        <v>73</v>
      </c>
      <c r="D54" s="32"/>
      <c r="E54" s="32"/>
      <c r="F54" s="32"/>
      <c r="G54" s="33" t="e">
        <f>D54/#REF!</f>
        <v>#REF!</v>
      </c>
      <c r="H54" s="34">
        <v>8300000</v>
      </c>
      <c r="I54" s="34">
        <v>401120</v>
      </c>
      <c r="J54" s="34"/>
      <c r="K54" s="33">
        <f t="shared" si="0"/>
        <v>0.04832771084337349</v>
      </c>
      <c r="L54" s="96" t="e">
        <f>D54-#REF!</f>
        <v>#REF!</v>
      </c>
      <c r="M54" s="77"/>
    </row>
    <row r="55" spans="1:13" ht="51" hidden="1" outlineLevel="4">
      <c r="A55" s="29" t="s">
        <v>74</v>
      </c>
      <c r="B55" s="30" t="s">
        <v>75</v>
      </c>
      <c r="C55" s="31" t="s">
        <v>74</v>
      </c>
      <c r="D55" s="32"/>
      <c r="E55" s="32"/>
      <c r="F55" s="32"/>
      <c r="G55" s="33" t="e">
        <f>D55/#REF!</f>
        <v>#REF!</v>
      </c>
      <c r="H55" s="34">
        <v>8300000</v>
      </c>
      <c r="I55" s="34">
        <v>401120</v>
      </c>
      <c r="J55" s="34"/>
      <c r="K55" s="33">
        <f t="shared" si="0"/>
        <v>0.04832771084337349</v>
      </c>
      <c r="L55" s="96" t="e">
        <f>D55-#REF!</f>
        <v>#REF!</v>
      </c>
      <c r="M55" s="77"/>
    </row>
    <row r="56" spans="1:13" ht="51" hidden="1" outlineLevel="5">
      <c r="A56" s="29" t="s">
        <v>74</v>
      </c>
      <c r="B56" s="30" t="s">
        <v>76</v>
      </c>
      <c r="C56" s="31" t="s">
        <v>74</v>
      </c>
      <c r="D56" s="32"/>
      <c r="E56" s="32"/>
      <c r="F56" s="32"/>
      <c r="G56" s="33" t="e">
        <f>D56/#REF!</f>
        <v>#REF!</v>
      </c>
      <c r="H56" s="34">
        <v>8300000</v>
      </c>
      <c r="I56" s="34">
        <v>0</v>
      </c>
      <c r="J56" s="34"/>
      <c r="K56" s="33">
        <f t="shared" si="0"/>
        <v>0</v>
      </c>
      <c r="L56" s="96" t="e">
        <f>D56-#REF!</f>
        <v>#REF!</v>
      </c>
      <c r="M56" s="77"/>
    </row>
    <row r="57" spans="1:13" ht="51" hidden="1" outlineLevel="5">
      <c r="A57" s="29" t="s">
        <v>77</v>
      </c>
      <c r="B57" s="30" t="s">
        <v>76</v>
      </c>
      <c r="C57" s="31" t="s">
        <v>77</v>
      </c>
      <c r="D57" s="32"/>
      <c r="E57" s="32"/>
      <c r="F57" s="32"/>
      <c r="G57" s="33" t="e">
        <f>D57/#REF!</f>
        <v>#REF!</v>
      </c>
      <c r="H57" s="34">
        <v>0</v>
      </c>
      <c r="I57" s="34">
        <v>401106.8</v>
      </c>
      <c r="J57" s="34"/>
      <c r="K57" s="33" t="e">
        <f t="shared" si="0"/>
        <v>#DIV/0!</v>
      </c>
      <c r="L57" s="96" t="e">
        <f>D57-#REF!</f>
        <v>#REF!</v>
      </c>
      <c r="M57" s="77"/>
    </row>
    <row r="58" spans="1:13" ht="51" hidden="1" outlineLevel="5">
      <c r="A58" s="29" t="s">
        <v>78</v>
      </c>
      <c r="B58" s="30" t="s">
        <v>76</v>
      </c>
      <c r="C58" s="31" t="s">
        <v>78</v>
      </c>
      <c r="D58" s="32"/>
      <c r="E58" s="32"/>
      <c r="F58" s="32"/>
      <c r="G58" s="33" t="e">
        <f>D58/#REF!</f>
        <v>#REF!</v>
      </c>
      <c r="H58" s="34">
        <v>0</v>
      </c>
      <c r="I58" s="34">
        <v>13.2</v>
      </c>
      <c r="J58" s="34"/>
      <c r="K58" s="33" t="e">
        <f t="shared" si="0"/>
        <v>#DIV/0!</v>
      </c>
      <c r="L58" s="96" t="e">
        <f>D58-#REF!</f>
        <v>#REF!</v>
      </c>
      <c r="M58" s="77"/>
    </row>
    <row r="59" spans="1:14" s="27" customFormat="1" ht="22.5" customHeight="1" outlineLevel="1" collapsed="1">
      <c r="A59" s="18" t="s">
        <v>79</v>
      </c>
      <c r="B59" s="19" t="s">
        <v>80</v>
      </c>
      <c r="C59" s="20" t="s">
        <v>79</v>
      </c>
      <c r="D59" s="21">
        <f>D60+D61+D62</f>
        <v>89637094.4</v>
      </c>
      <c r="E59" s="21">
        <f>E60+E61+E62</f>
        <v>32860599.83</v>
      </c>
      <c r="F59" s="21">
        <f>E59-D59</f>
        <v>-56776494.57000001</v>
      </c>
      <c r="G59" s="28">
        <f aca="true" t="shared" si="8" ref="G59:G69">E59/D59</f>
        <v>0.36659599521780123</v>
      </c>
      <c r="H59" s="24">
        <f>H60+H61+H62</f>
        <v>95600000</v>
      </c>
      <c r="I59" s="24">
        <f>I60+I61+I62</f>
        <v>32392498.64</v>
      </c>
      <c r="J59" s="24">
        <f>J60+J61+J62</f>
        <v>-63207501.36</v>
      </c>
      <c r="K59" s="28">
        <f t="shared" si="0"/>
        <v>0.3388336677824268</v>
      </c>
      <c r="L59" s="97">
        <f aca="true" t="shared" si="9" ref="L59:L69">I59-E59</f>
        <v>-468101.1899999976</v>
      </c>
      <c r="M59" s="76"/>
      <c r="N59" s="86"/>
    </row>
    <row r="60" spans="1:13" ht="45" customHeight="1" outlineLevel="2">
      <c r="A60" s="29" t="s">
        <v>81</v>
      </c>
      <c r="B60" s="30" t="s">
        <v>82</v>
      </c>
      <c r="C60" s="31" t="s">
        <v>81</v>
      </c>
      <c r="D60" s="34">
        <v>14019050.82</v>
      </c>
      <c r="E60" s="34">
        <v>1681434.85</v>
      </c>
      <c r="F60" s="32">
        <f>E60-D60</f>
        <v>-12337615.97</v>
      </c>
      <c r="G60" s="33">
        <f t="shared" si="8"/>
        <v>0.11993927917011432</v>
      </c>
      <c r="H60" s="34">
        <v>14600000</v>
      </c>
      <c r="I60" s="34">
        <v>1449694.75</v>
      </c>
      <c r="J60" s="34">
        <f>I60-H60</f>
        <v>-13150305.25</v>
      </c>
      <c r="K60" s="33">
        <f t="shared" si="0"/>
        <v>0.09929416095890412</v>
      </c>
      <c r="L60" s="96">
        <f t="shared" si="9"/>
        <v>-231740.1000000001</v>
      </c>
      <c r="M60" s="77"/>
    </row>
    <row r="61" spans="1:14" ht="15.75" outlineLevel="4">
      <c r="A61" s="29" t="s">
        <v>83</v>
      </c>
      <c r="B61" s="30" t="s">
        <v>84</v>
      </c>
      <c r="C61" s="31" t="s">
        <v>83</v>
      </c>
      <c r="D61" s="34">
        <v>58389826.55</v>
      </c>
      <c r="E61" s="34">
        <v>29387666.99</v>
      </c>
      <c r="F61" s="32">
        <f>E61-D61</f>
        <v>-29002159.56</v>
      </c>
      <c r="G61" s="33">
        <f t="shared" si="8"/>
        <v>0.5033011523819984</v>
      </c>
      <c r="H61" s="34">
        <v>63500000</v>
      </c>
      <c r="I61" s="34">
        <v>29454747.03</v>
      </c>
      <c r="J61" s="34">
        <f>I61-H61</f>
        <v>-34045252.97</v>
      </c>
      <c r="K61" s="33">
        <f t="shared" si="0"/>
        <v>0.4638542839370079</v>
      </c>
      <c r="L61" s="96">
        <f t="shared" si="9"/>
        <v>67080.04000000283</v>
      </c>
      <c r="M61" s="77"/>
      <c r="N61" s="87"/>
    </row>
    <row r="62" spans="1:13" ht="51.75" customHeight="1" outlineLevel="4">
      <c r="A62" s="29" t="s">
        <v>85</v>
      </c>
      <c r="B62" s="30" t="s">
        <v>86</v>
      </c>
      <c r="C62" s="31" t="s">
        <v>85</v>
      </c>
      <c r="D62" s="34">
        <v>17228217.03</v>
      </c>
      <c r="E62" s="34">
        <v>1791497.99</v>
      </c>
      <c r="F62" s="32">
        <f>E62-D62</f>
        <v>-15436719.040000001</v>
      </c>
      <c r="G62" s="33">
        <f t="shared" si="8"/>
        <v>0.1039862678117191</v>
      </c>
      <c r="H62" s="34">
        <v>17500000</v>
      </c>
      <c r="I62" s="34">
        <v>1488056.86</v>
      </c>
      <c r="J62" s="34">
        <f>I62-H62</f>
        <v>-16011943.14</v>
      </c>
      <c r="K62" s="33">
        <f t="shared" si="0"/>
        <v>0.08503182057142858</v>
      </c>
      <c r="L62" s="96">
        <f t="shared" si="9"/>
        <v>-303441.1299999999</v>
      </c>
      <c r="M62" s="77"/>
    </row>
    <row r="63" spans="1:14" s="27" customFormat="1" ht="21.75" customHeight="1" outlineLevel="1">
      <c r="A63" s="18" t="s">
        <v>87</v>
      </c>
      <c r="B63" s="19" t="s">
        <v>88</v>
      </c>
      <c r="C63" s="20" t="s">
        <v>87</v>
      </c>
      <c r="D63" s="21">
        <f>D64+D69</f>
        <v>9032028.71</v>
      </c>
      <c r="E63" s="21">
        <f>E64+E69</f>
        <v>3667065.05</v>
      </c>
      <c r="F63" s="21">
        <f>F64+F69</f>
        <v>-5364963.660000001</v>
      </c>
      <c r="G63" s="28">
        <f t="shared" si="8"/>
        <v>0.40600679733667494</v>
      </c>
      <c r="H63" s="24">
        <f>H64+H69</f>
        <v>8985000</v>
      </c>
      <c r="I63" s="24">
        <f>I64+I69</f>
        <v>4776607.19</v>
      </c>
      <c r="J63" s="24">
        <f>J64+J69</f>
        <v>-4208392.81</v>
      </c>
      <c r="K63" s="28">
        <f t="shared" si="0"/>
        <v>0.5316201658319422</v>
      </c>
      <c r="L63" s="97">
        <f t="shared" si="9"/>
        <v>1109542.1400000006</v>
      </c>
      <c r="M63" s="76"/>
      <c r="N63" s="86"/>
    </row>
    <row r="64" spans="1:13" ht="51" outlineLevel="2">
      <c r="A64" s="29" t="s">
        <v>89</v>
      </c>
      <c r="B64" s="30" t="s">
        <v>90</v>
      </c>
      <c r="C64" s="31" t="s">
        <v>89</v>
      </c>
      <c r="D64" s="34">
        <v>8787028.71</v>
      </c>
      <c r="E64" s="34">
        <v>3487065.05</v>
      </c>
      <c r="F64" s="32">
        <f aca="true" t="shared" si="10" ref="F64:F69">E64-D64</f>
        <v>-5299963.660000001</v>
      </c>
      <c r="G64" s="33">
        <f t="shared" si="8"/>
        <v>0.3968423417157584</v>
      </c>
      <c r="H64" s="34">
        <v>8885000</v>
      </c>
      <c r="I64" s="34">
        <v>4686607.19</v>
      </c>
      <c r="J64" s="34">
        <f aca="true" t="shared" si="11" ref="J64:J69">I64-H64</f>
        <v>-4198392.81</v>
      </c>
      <c r="K64" s="33">
        <f t="shared" si="0"/>
        <v>0.5274740787844683</v>
      </c>
      <c r="L64" s="96">
        <f t="shared" si="9"/>
        <v>1199542.1400000006</v>
      </c>
      <c r="M64" s="77"/>
    </row>
    <row r="65" spans="1:13" ht="15.75" hidden="1" outlineLevel="3">
      <c r="A65" s="29" t="s">
        <v>91</v>
      </c>
      <c r="B65" s="30" t="s">
        <v>16</v>
      </c>
      <c r="C65" s="31" t="s">
        <v>91</v>
      </c>
      <c r="D65" s="34"/>
      <c r="E65" s="34"/>
      <c r="F65" s="32">
        <f t="shared" si="10"/>
        <v>0</v>
      </c>
      <c r="G65" s="33" t="e">
        <f t="shared" si="8"/>
        <v>#DIV/0!</v>
      </c>
      <c r="H65" s="34"/>
      <c r="I65" s="34"/>
      <c r="J65" s="34">
        <f t="shared" si="11"/>
        <v>0</v>
      </c>
      <c r="K65" s="33" t="e">
        <f t="shared" si="0"/>
        <v>#DIV/0!</v>
      </c>
      <c r="L65" s="96">
        <f t="shared" si="9"/>
        <v>0</v>
      </c>
      <c r="M65" s="77"/>
    </row>
    <row r="66" spans="1:13" ht="63.75" hidden="1" outlineLevel="4">
      <c r="A66" s="29" t="s">
        <v>92</v>
      </c>
      <c r="B66" s="30" t="s">
        <v>93</v>
      </c>
      <c r="C66" s="31" t="s">
        <v>92</v>
      </c>
      <c r="D66" s="34"/>
      <c r="E66" s="34"/>
      <c r="F66" s="32">
        <f t="shared" si="10"/>
        <v>0</v>
      </c>
      <c r="G66" s="33" t="e">
        <f t="shared" si="8"/>
        <v>#DIV/0!</v>
      </c>
      <c r="H66" s="34"/>
      <c r="I66" s="34"/>
      <c r="J66" s="34">
        <f t="shared" si="11"/>
        <v>0</v>
      </c>
      <c r="K66" s="33" t="e">
        <f t="shared" si="0"/>
        <v>#DIV/0!</v>
      </c>
      <c r="L66" s="96">
        <f t="shared" si="9"/>
        <v>0</v>
      </c>
      <c r="M66" s="77"/>
    </row>
    <row r="67" spans="1:13" ht="63.75" hidden="1" outlineLevel="5">
      <c r="A67" s="29" t="s">
        <v>92</v>
      </c>
      <c r="B67" s="30" t="s">
        <v>94</v>
      </c>
      <c r="C67" s="31" t="s">
        <v>92</v>
      </c>
      <c r="D67" s="34"/>
      <c r="E67" s="34"/>
      <c r="F67" s="32">
        <f t="shared" si="10"/>
        <v>0</v>
      </c>
      <c r="G67" s="33" t="e">
        <f t="shared" si="8"/>
        <v>#DIV/0!</v>
      </c>
      <c r="H67" s="34"/>
      <c r="I67" s="34"/>
      <c r="J67" s="34">
        <f t="shared" si="11"/>
        <v>0</v>
      </c>
      <c r="K67" s="33" t="e">
        <f t="shared" si="0"/>
        <v>#DIV/0!</v>
      </c>
      <c r="L67" s="96">
        <f t="shared" si="9"/>
        <v>0</v>
      </c>
      <c r="M67" s="77"/>
    </row>
    <row r="68" spans="1:13" ht="89.25" hidden="1" outlineLevel="5">
      <c r="A68" s="29" t="s">
        <v>95</v>
      </c>
      <c r="B68" s="30" t="s">
        <v>96</v>
      </c>
      <c r="C68" s="31" t="s">
        <v>95</v>
      </c>
      <c r="D68" s="34"/>
      <c r="E68" s="34"/>
      <c r="F68" s="32">
        <f t="shared" si="10"/>
        <v>0</v>
      </c>
      <c r="G68" s="33" t="e">
        <f t="shared" si="8"/>
        <v>#DIV/0!</v>
      </c>
      <c r="H68" s="34"/>
      <c r="I68" s="34"/>
      <c r="J68" s="34">
        <f t="shared" si="11"/>
        <v>0</v>
      </c>
      <c r="K68" s="33" t="e">
        <f t="shared" si="0"/>
        <v>#DIV/0!</v>
      </c>
      <c r="L68" s="96">
        <f t="shared" si="9"/>
        <v>0</v>
      </c>
      <c r="M68" s="77"/>
    </row>
    <row r="69" spans="1:13" ht="54.75" customHeight="1" outlineLevel="2" collapsed="1">
      <c r="A69" s="29" t="s">
        <v>97</v>
      </c>
      <c r="B69" s="30" t="s">
        <v>98</v>
      </c>
      <c r="C69" s="31" t="s">
        <v>97</v>
      </c>
      <c r="D69" s="32">
        <v>245000</v>
      </c>
      <c r="E69" s="32">
        <v>180000</v>
      </c>
      <c r="F69" s="32">
        <f t="shared" si="10"/>
        <v>-65000</v>
      </c>
      <c r="G69" s="33">
        <f t="shared" si="8"/>
        <v>0.7346938775510204</v>
      </c>
      <c r="H69" s="34">
        <v>100000</v>
      </c>
      <c r="I69" s="32">
        <v>90000</v>
      </c>
      <c r="J69" s="34">
        <f t="shared" si="11"/>
        <v>-10000</v>
      </c>
      <c r="K69" s="33">
        <f t="shared" si="0"/>
        <v>0.9</v>
      </c>
      <c r="L69" s="96">
        <f t="shared" si="9"/>
        <v>-90000</v>
      </c>
      <c r="M69" s="77"/>
    </row>
    <row r="70" spans="1:13" ht="15.75" hidden="1" outlineLevel="3">
      <c r="A70" s="29" t="s">
        <v>99</v>
      </c>
      <c r="B70" s="30" t="s">
        <v>16</v>
      </c>
      <c r="C70" s="31" t="s">
        <v>99</v>
      </c>
      <c r="D70" s="32"/>
      <c r="E70" s="32"/>
      <c r="F70" s="32"/>
      <c r="G70" s="33" t="e">
        <f>D70/#REF!</f>
        <v>#REF!</v>
      </c>
      <c r="H70" s="34">
        <v>60000</v>
      </c>
      <c r="I70" s="34">
        <v>0</v>
      </c>
      <c r="J70" s="34"/>
      <c r="K70" s="33">
        <f t="shared" si="0"/>
        <v>0</v>
      </c>
      <c r="L70" s="96" t="e">
        <f>D70-#REF!</f>
        <v>#REF!</v>
      </c>
      <c r="M70" s="77"/>
    </row>
    <row r="71" spans="1:13" ht="38.25" hidden="1" outlineLevel="4">
      <c r="A71" s="29" t="s">
        <v>100</v>
      </c>
      <c r="B71" s="30" t="s">
        <v>101</v>
      </c>
      <c r="C71" s="31" t="s">
        <v>100</v>
      </c>
      <c r="D71" s="32"/>
      <c r="E71" s="32"/>
      <c r="F71" s="32"/>
      <c r="G71" s="33" t="e">
        <f>D71/#REF!</f>
        <v>#REF!</v>
      </c>
      <c r="H71" s="34">
        <v>60000</v>
      </c>
      <c r="I71" s="34">
        <v>0</v>
      </c>
      <c r="J71" s="34"/>
      <c r="K71" s="33">
        <f t="shared" si="0"/>
        <v>0</v>
      </c>
      <c r="L71" s="96" t="e">
        <f>D71-#REF!</f>
        <v>#REF!</v>
      </c>
      <c r="M71" s="77"/>
    </row>
    <row r="72" spans="1:13" ht="38.25" hidden="1" outlineLevel="5">
      <c r="A72" s="29" t="s">
        <v>100</v>
      </c>
      <c r="B72" s="30" t="s">
        <v>102</v>
      </c>
      <c r="C72" s="31" t="s">
        <v>100</v>
      </c>
      <c r="D72" s="32"/>
      <c r="E72" s="32"/>
      <c r="F72" s="32"/>
      <c r="G72" s="33" t="e">
        <f>D72/#REF!</f>
        <v>#REF!</v>
      </c>
      <c r="H72" s="34">
        <v>60000</v>
      </c>
      <c r="I72" s="34">
        <v>0</v>
      </c>
      <c r="J72" s="34"/>
      <c r="K72" s="33">
        <f t="shared" si="0"/>
        <v>0</v>
      </c>
      <c r="L72" s="96" t="e">
        <f>D72-#REF!</f>
        <v>#REF!</v>
      </c>
      <c r="M72" s="77"/>
    </row>
    <row r="73" spans="1:14" s="27" customFormat="1" ht="51.75" customHeight="1" outlineLevel="1" collapsed="1">
      <c r="A73" s="18" t="s">
        <v>103</v>
      </c>
      <c r="B73" s="19" t="s">
        <v>104</v>
      </c>
      <c r="C73" s="20" t="s">
        <v>103</v>
      </c>
      <c r="D73" s="24">
        <v>52.77</v>
      </c>
      <c r="E73" s="24">
        <v>52.34</v>
      </c>
      <c r="F73" s="21">
        <f>E73-D73</f>
        <v>-0.4299999999999997</v>
      </c>
      <c r="G73" s="28">
        <f>E73/D73</f>
        <v>0.9918514307371613</v>
      </c>
      <c r="H73" s="24"/>
      <c r="I73" s="24"/>
      <c r="J73" s="24"/>
      <c r="K73" s="28"/>
      <c r="L73" s="97">
        <f>I73-E73</f>
        <v>-52.34</v>
      </c>
      <c r="M73" s="76"/>
      <c r="N73" s="86"/>
    </row>
    <row r="74" spans="1:14" s="27" customFormat="1" ht="15.75" hidden="1" outlineLevel="3">
      <c r="A74" s="18" t="s">
        <v>105</v>
      </c>
      <c r="B74" s="19" t="s">
        <v>16</v>
      </c>
      <c r="C74" s="20" t="s">
        <v>105</v>
      </c>
      <c r="D74" s="21"/>
      <c r="E74" s="21"/>
      <c r="F74" s="21"/>
      <c r="G74" s="28" t="e">
        <f>D74/#REF!</f>
        <v>#REF!</v>
      </c>
      <c r="H74" s="24">
        <v>0</v>
      </c>
      <c r="I74" s="24">
        <v>78.92</v>
      </c>
      <c r="J74" s="24"/>
      <c r="K74" s="28" t="e">
        <f t="shared" si="0"/>
        <v>#DIV/0!</v>
      </c>
      <c r="L74" s="97" t="e">
        <f>D74-#REF!</f>
        <v>#REF!</v>
      </c>
      <c r="M74" s="76"/>
      <c r="N74" s="86"/>
    </row>
    <row r="75" spans="1:14" s="27" customFormat="1" ht="102" hidden="1" outlineLevel="4">
      <c r="A75" s="18" t="s">
        <v>106</v>
      </c>
      <c r="B75" s="19" t="s">
        <v>107</v>
      </c>
      <c r="C75" s="20" t="s">
        <v>106</v>
      </c>
      <c r="D75" s="21"/>
      <c r="E75" s="21"/>
      <c r="F75" s="21"/>
      <c r="G75" s="28" t="e">
        <f>D75/#REF!</f>
        <v>#REF!</v>
      </c>
      <c r="H75" s="24">
        <v>0</v>
      </c>
      <c r="I75" s="24">
        <v>78.92</v>
      </c>
      <c r="J75" s="24"/>
      <c r="K75" s="28" t="e">
        <f t="shared" si="0"/>
        <v>#DIV/0!</v>
      </c>
      <c r="L75" s="97" t="e">
        <f>D75-#REF!</f>
        <v>#REF!</v>
      </c>
      <c r="M75" s="76"/>
      <c r="N75" s="86"/>
    </row>
    <row r="76" spans="1:14" s="27" customFormat="1" ht="102" hidden="1" outlineLevel="5">
      <c r="A76" s="18" t="s">
        <v>108</v>
      </c>
      <c r="B76" s="19" t="s">
        <v>109</v>
      </c>
      <c r="C76" s="20" t="s">
        <v>108</v>
      </c>
      <c r="D76" s="21"/>
      <c r="E76" s="21"/>
      <c r="F76" s="21"/>
      <c r="G76" s="28" t="e">
        <f>D76/#REF!</f>
        <v>#REF!</v>
      </c>
      <c r="H76" s="24">
        <v>0</v>
      </c>
      <c r="I76" s="24">
        <v>78.92</v>
      </c>
      <c r="J76" s="24"/>
      <c r="K76" s="28" t="e">
        <f>I76/H76</f>
        <v>#DIV/0!</v>
      </c>
      <c r="L76" s="97" t="e">
        <f>D76-#REF!</f>
        <v>#REF!</v>
      </c>
      <c r="M76" s="76"/>
      <c r="N76" s="86"/>
    </row>
    <row r="77" spans="1:14" s="27" customFormat="1" ht="39" customHeight="1" outlineLevel="5">
      <c r="A77" s="18"/>
      <c r="B77" s="35" t="s">
        <v>110</v>
      </c>
      <c r="C77" s="36"/>
      <c r="D77" s="37">
        <f>D78+D87+D103+D106+D109+D110</f>
        <v>76698703.58999999</v>
      </c>
      <c r="E77" s="37">
        <f>E78+E87+E103+E106+E109+E110</f>
        <v>35132067.5</v>
      </c>
      <c r="F77" s="37">
        <f>F78+F87+F103+F106+F109+F110</f>
        <v>-41566636.09</v>
      </c>
      <c r="G77" s="37">
        <f>E77/D77</f>
        <v>0.4580529507747838</v>
      </c>
      <c r="H77" s="37">
        <f>H78+H87+H103+H106+H109+H110</f>
        <v>72126724.1</v>
      </c>
      <c r="I77" s="37">
        <f>I78+I87+I103+I106+I109+I110</f>
        <v>25330881.220000003</v>
      </c>
      <c r="J77" s="37">
        <f>J78+J87+J103+J106+J109+J110</f>
        <v>-46795899.580000006</v>
      </c>
      <c r="K77" s="92">
        <f>I77/H77</f>
        <v>0.35119966331591657</v>
      </c>
      <c r="L77" s="98">
        <f>I77-E77</f>
        <v>-9801186.279999997</v>
      </c>
      <c r="M77" s="76"/>
      <c r="N77" s="86"/>
    </row>
    <row r="78" spans="1:14" s="27" customFormat="1" ht="42" customHeight="1" outlineLevel="1">
      <c r="A78" s="18" t="s">
        <v>111</v>
      </c>
      <c r="B78" s="19" t="s">
        <v>112</v>
      </c>
      <c r="C78" s="20" t="s">
        <v>111</v>
      </c>
      <c r="D78" s="21">
        <f>D79+D80+D82+D86</f>
        <v>40686340.85</v>
      </c>
      <c r="E78" s="21">
        <f>E79+E80+E82+E86</f>
        <v>16726492.31</v>
      </c>
      <c r="F78" s="21">
        <f>F79+F80+F82+F86</f>
        <v>-23959848.54</v>
      </c>
      <c r="G78" s="28">
        <f>E78/D78</f>
        <v>0.4111082972948156</v>
      </c>
      <c r="H78" s="24">
        <f>H79+H80+H81+H82+H86</f>
        <v>34691100</v>
      </c>
      <c r="I78" s="24">
        <f>I79+I80+I81+I82+I86</f>
        <v>15891255.27</v>
      </c>
      <c r="J78" s="24">
        <f>J79+J80+J82+J86</f>
        <v>-18799901.43</v>
      </c>
      <c r="K78" s="28">
        <f aca="true" t="shared" si="12" ref="K78:K125">I78/H78</f>
        <v>0.45807873690946666</v>
      </c>
      <c r="L78" s="97">
        <f>I78-E78</f>
        <v>-835237.040000001</v>
      </c>
      <c r="M78" s="76"/>
      <c r="N78" s="86"/>
    </row>
    <row r="79" spans="1:14" ht="51.75" customHeight="1" outlineLevel="4">
      <c r="A79" s="29" t="s">
        <v>113</v>
      </c>
      <c r="B79" s="30" t="s">
        <v>114</v>
      </c>
      <c r="C79" s="31" t="s">
        <v>113</v>
      </c>
      <c r="D79" s="34">
        <v>26827434.71</v>
      </c>
      <c r="E79" s="34">
        <v>9202897.91</v>
      </c>
      <c r="F79" s="32">
        <f>E79-D79</f>
        <v>-17624536.8</v>
      </c>
      <c r="G79" s="33">
        <f>E79/D79</f>
        <v>0.3430405482105076</v>
      </c>
      <c r="H79" s="34">
        <v>24000000</v>
      </c>
      <c r="I79" s="34">
        <v>9401473</v>
      </c>
      <c r="J79" s="34">
        <f>I79-H79</f>
        <v>-14598527</v>
      </c>
      <c r="K79" s="33">
        <f t="shared" si="12"/>
        <v>0.3917280416666667</v>
      </c>
      <c r="L79" s="96">
        <f>I79-E79</f>
        <v>198575.08999999985</v>
      </c>
      <c r="M79" s="104"/>
      <c r="N79" s="105"/>
    </row>
    <row r="80" spans="1:14" ht="49.5" customHeight="1" outlineLevel="4">
      <c r="A80" s="29" t="s">
        <v>115</v>
      </c>
      <c r="B80" s="30" t="s">
        <v>116</v>
      </c>
      <c r="C80" s="31" t="s">
        <v>115</v>
      </c>
      <c r="D80" s="34">
        <v>1223660.23</v>
      </c>
      <c r="E80" s="34">
        <v>565768.89</v>
      </c>
      <c r="F80" s="32">
        <f aca="true" t="shared" si="13" ref="F80:F86">E80-D80</f>
        <v>-657891.34</v>
      </c>
      <c r="G80" s="33">
        <f aca="true" t="shared" si="14" ref="G80:G86">E80/D80</f>
        <v>0.462357831144026</v>
      </c>
      <c r="H80" s="34">
        <v>1477000</v>
      </c>
      <c r="I80" s="34">
        <v>581214.1</v>
      </c>
      <c r="J80" s="34">
        <f aca="true" t="shared" si="15" ref="J80:J86">I80-H80</f>
        <v>-895785.9</v>
      </c>
      <c r="K80" s="33">
        <f t="shared" si="12"/>
        <v>0.39350988490182803</v>
      </c>
      <c r="L80" s="96">
        <f aca="true" t="shared" si="16" ref="L80:L86">I80-E80</f>
        <v>15445.209999999963</v>
      </c>
      <c r="M80" s="104"/>
      <c r="N80" s="106"/>
    </row>
    <row r="81" spans="1:14" ht="51" customHeight="1" outlineLevel="4">
      <c r="A81" s="29"/>
      <c r="B81" s="30" t="s">
        <v>201</v>
      </c>
      <c r="C81" s="31" t="s">
        <v>202</v>
      </c>
      <c r="D81" s="34"/>
      <c r="E81" s="34"/>
      <c r="F81" s="32"/>
      <c r="G81" s="33"/>
      <c r="H81" s="34">
        <v>48500</v>
      </c>
      <c r="I81" s="34">
        <v>48556.7</v>
      </c>
      <c r="J81" s="34">
        <f t="shared" si="15"/>
        <v>56.69999999999709</v>
      </c>
      <c r="K81" s="33"/>
      <c r="L81" s="96"/>
      <c r="M81" s="104"/>
      <c r="N81" s="107"/>
    </row>
    <row r="82" spans="1:14" ht="45.75" customHeight="1" outlineLevel="2">
      <c r="A82" s="29" t="s">
        <v>117</v>
      </c>
      <c r="B82" s="30" t="s">
        <v>118</v>
      </c>
      <c r="C82" s="31" t="s">
        <v>117</v>
      </c>
      <c r="D82" s="32">
        <v>6895293.02</v>
      </c>
      <c r="E82" s="32">
        <v>4395293.02</v>
      </c>
      <c r="F82" s="32">
        <f t="shared" si="13"/>
        <v>-2500000</v>
      </c>
      <c r="G82" s="33">
        <f t="shared" si="14"/>
        <v>0.6374338272864291</v>
      </c>
      <c r="H82" s="34">
        <v>3036000</v>
      </c>
      <c r="I82" s="32">
        <v>3035957.66</v>
      </c>
      <c r="J82" s="34">
        <f t="shared" si="15"/>
        <v>-42.33999999985099</v>
      </c>
      <c r="K82" s="33">
        <f t="shared" si="12"/>
        <v>0.9999860540184454</v>
      </c>
      <c r="L82" s="96">
        <f t="shared" si="16"/>
        <v>-1359335.3599999994</v>
      </c>
      <c r="M82" s="77"/>
      <c r="N82" s="87"/>
    </row>
    <row r="83" spans="1:13" ht="15.75" hidden="1" outlineLevel="3">
      <c r="A83" s="29" t="s">
        <v>119</v>
      </c>
      <c r="B83" s="30" t="s">
        <v>16</v>
      </c>
      <c r="C83" s="31" t="s">
        <v>119</v>
      </c>
      <c r="D83" s="34"/>
      <c r="E83" s="34"/>
      <c r="F83" s="32">
        <f t="shared" si="13"/>
        <v>0</v>
      </c>
      <c r="G83" s="33" t="e">
        <f t="shared" si="14"/>
        <v>#DIV/0!</v>
      </c>
      <c r="H83" s="34"/>
      <c r="I83" s="34"/>
      <c r="J83" s="34">
        <f t="shared" si="15"/>
        <v>0</v>
      </c>
      <c r="K83" s="33" t="e">
        <f t="shared" si="12"/>
        <v>#DIV/0!</v>
      </c>
      <c r="L83" s="96">
        <f t="shared" si="16"/>
        <v>0</v>
      </c>
      <c r="M83" s="77"/>
    </row>
    <row r="84" spans="1:13" ht="76.5" hidden="1" outlineLevel="4">
      <c r="A84" s="29" t="s">
        <v>120</v>
      </c>
      <c r="B84" s="30" t="s">
        <v>121</v>
      </c>
      <c r="C84" s="31" t="s">
        <v>120</v>
      </c>
      <c r="D84" s="34"/>
      <c r="E84" s="34"/>
      <c r="F84" s="32">
        <f t="shared" si="13"/>
        <v>0</v>
      </c>
      <c r="G84" s="33" t="e">
        <f t="shared" si="14"/>
        <v>#DIV/0!</v>
      </c>
      <c r="H84" s="34"/>
      <c r="I84" s="34"/>
      <c r="J84" s="34">
        <f t="shared" si="15"/>
        <v>0</v>
      </c>
      <c r="K84" s="33" t="e">
        <f t="shared" si="12"/>
        <v>#DIV/0!</v>
      </c>
      <c r="L84" s="96">
        <f t="shared" si="16"/>
        <v>0</v>
      </c>
      <c r="M84" s="77"/>
    </row>
    <row r="85" spans="1:13" ht="76.5" hidden="1" outlineLevel="5">
      <c r="A85" s="29" t="s">
        <v>120</v>
      </c>
      <c r="B85" s="30" t="s">
        <v>122</v>
      </c>
      <c r="C85" s="31" t="s">
        <v>120</v>
      </c>
      <c r="D85" s="34"/>
      <c r="E85" s="34"/>
      <c r="F85" s="32">
        <f t="shared" si="13"/>
        <v>0</v>
      </c>
      <c r="G85" s="33" t="e">
        <f t="shared" si="14"/>
        <v>#DIV/0!</v>
      </c>
      <c r="H85" s="34"/>
      <c r="I85" s="34"/>
      <c r="J85" s="34">
        <f t="shared" si="15"/>
        <v>0</v>
      </c>
      <c r="K85" s="33" t="e">
        <f t="shared" si="12"/>
        <v>#DIV/0!</v>
      </c>
      <c r="L85" s="96">
        <f t="shared" si="16"/>
        <v>0</v>
      </c>
      <c r="M85" s="77"/>
    </row>
    <row r="86" spans="1:14" ht="55.5" customHeight="1" outlineLevel="2" collapsed="1">
      <c r="A86" s="29" t="s">
        <v>123</v>
      </c>
      <c r="B86" s="30" t="s">
        <v>197</v>
      </c>
      <c r="C86" s="31" t="s">
        <v>123</v>
      </c>
      <c r="D86" s="34">
        <v>5739952.89</v>
      </c>
      <c r="E86" s="34">
        <v>2562532.49</v>
      </c>
      <c r="F86" s="32">
        <f t="shared" si="13"/>
        <v>-3177420.3999999994</v>
      </c>
      <c r="G86" s="33">
        <f t="shared" si="14"/>
        <v>0.4464378957646812</v>
      </c>
      <c r="H86" s="34">
        <v>6129600</v>
      </c>
      <c r="I86" s="34">
        <v>2824053.81</v>
      </c>
      <c r="J86" s="34">
        <f t="shared" si="15"/>
        <v>-3305546.19</v>
      </c>
      <c r="K86" s="33">
        <f t="shared" si="12"/>
        <v>0.46072399667188724</v>
      </c>
      <c r="L86" s="96">
        <f t="shared" si="16"/>
        <v>261521.31999999983</v>
      </c>
      <c r="M86" s="77"/>
      <c r="N86" s="87"/>
    </row>
    <row r="87" spans="1:14" s="27" customFormat="1" ht="45.75" customHeight="1" outlineLevel="1">
      <c r="A87" s="18" t="s">
        <v>124</v>
      </c>
      <c r="B87" s="19" t="s">
        <v>125</v>
      </c>
      <c r="C87" s="20" t="s">
        <v>124</v>
      </c>
      <c r="D87" s="24">
        <v>762445.62</v>
      </c>
      <c r="E87" s="24">
        <v>625151.22</v>
      </c>
      <c r="F87" s="21">
        <f>E87-D87</f>
        <v>-137294.40000000002</v>
      </c>
      <c r="G87" s="28">
        <f>E87/D87</f>
        <v>0.819928928177199</v>
      </c>
      <c r="H87" s="24">
        <v>408100</v>
      </c>
      <c r="I87" s="24">
        <v>233150.06</v>
      </c>
      <c r="J87" s="24">
        <f>I87-H87</f>
        <v>-174949.94</v>
      </c>
      <c r="K87" s="28">
        <f t="shared" si="12"/>
        <v>0.5713061994609164</v>
      </c>
      <c r="L87" s="97">
        <f>I87-E87</f>
        <v>-392001.16</v>
      </c>
      <c r="M87" s="76"/>
      <c r="N87" s="86"/>
    </row>
    <row r="88" spans="1:14" s="27" customFormat="1" ht="15.75" hidden="1" outlineLevel="3">
      <c r="A88" s="18" t="s">
        <v>126</v>
      </c>
      <c r="B88" s="19" t="s">
        <v>16</v>
      </c>
      <c r="C88" s="20" t="s">
        <v>126</v>
      </c>
      <c r="D88" s="21"/>
      <c r="E88" s="21"/>
      <c r="F88" s="21"/>
      <c r="G88" s="28" t="e">
        <f aca="true" t="shared" si="17" ref="G88:G126">E88/D88</f>
        <v>#DIV/0!</v>
      </c>
      <c r="H88" s="24">
        <v>33800</v>
      </c>
      <c r="I88" s="24">
        <v>2890.68</v>
      </c>
      <c r="J88" s="24">
        <f aca="true" t="shared" si="18" ref="J88:J103">I88-H88</f>
        <v>-30909.32</v>
      </c>
      <c r="K88" s="28">
        <f t="shared" si="12"/>
        <v>0.08552307692307692</v>
      </c>
      <c r="L88" s="97">
        <f aca="true" t="shared" si="19" ref="L88:L128">I88-E88</f>
        <v>2890.68</v>
      </c>
      <c r="M88" s="76"/>
      <c r="N88" s="86"/>
    </row>
    <row r="89" spans="1:14" s="27" customFormat="1" ht="51" hidden="1" outlineLevel="4">
      <c r="A89" s="18" t="s">
        <v>127</v>
      </c>
      <c r="B89" s="19" t="s">
        <v>128</v>
      </c>
      <c r="C89" s="20" t="s">
        <v>127</v>
      </c>
      <c r="D89" s="21"/>
      <c r="E89" s="21"/>
      <c r="F89" s="21"/>
      <c r="G89" s="28" t="e">
        <f t="shared" si="17"/>
        <v>#DIV/0!</v>
      </c>
      <c r="H89" s="24">
        <v>33800</v>
      </c>
      <c r="I89" s="24">
        <v>2890.68</v>
      </c>
      <c r="J89" s="24">
        <f t="shared" si="18"/>
        <v>-30909.32</v>
      </c>
      <c r="K89" s="28">
        <f t="shared" si="12"/>
        <v>0.08552307692307692</v>
      </c>
      <c r="L89" s="97">
        <f t="shared" si="19"/>
        <v>2890.68</v>
      </c>
      <c r="M89" s="76"/>
      <c r="N89" s="86"/>
    </row>
    <row r="90" spans="1:14" s="27" customFormat="1" ht="51" hidden="1" outlineLevel="5">
      <c r="A90" s="18" t="s">
        <v>127</v>
      </c>
      <c r="B90" s="19" t="s">
        <v>129</v>
      </c>
      <c r="C90" s="20" t="s">
        <v>127</v>
      </c>
      <c r="D90" s="21"/>
      <c r="E90" s="21"/>
      <c r="F90" s="21"/>
      <c r="G90" s="28" t="e">
        <f t="shared" si="17"/>
        <v>#DIV/0!</v>
      </c>
      <c r="H90" s="24">
        <v>33800</v>
      </c>
      <c r="I90" s="24">
        <v>0</v>
      </c>
      <c r="J90" s="24">
        <f t="shared" si="18"/>
        <v>-33800</v>
      </c>
      <c r="K90" s="28">
        <f t="shared" si="12"/>
        <v>0</v>
      </c>
      <c r="L90" s="97">
        <f t="shared" si="19"/>
        <v>0</v>
      </c>
      <c r="M90" s="76"/>
      <c r="N90" s="86"/>
    </row>
    <row r="91" spans="1:14" s="27" customFormat="1" ht="51" hidden="1" outlineLevel="5">
      <c r="A91" s="18" t="s">
        <v>130</v>
      </c>
      <c r="B91" s="19" t="s">
        <v>129</v>
      </c>
      <c r="C91" s="20" t="s">
        <v>130</v>
      </c>
      <c r="D91" s="21"/>
      <c r="E91" s="21"/>
      <c r="F91" s="21"/>
      <c r="G91" s="28" t="e">
        <f t="shared" si="17"/>
        <v>#DIV/0!</v>
      </c>
      <c r="H91" s="24">
        <v>0</v>
      </c>
      <c r="I91" s="24">
        <v>2890.68</v>
      </c>
      <c r="J91" s="24">
        <f t="shared" si="18"/>
        <v>2890.68</v>
      </c>
      <c r="K91" s="28" t="e">
        <f t="shared" si="12"/>
        <v>#DIV/0!</v>
      </c>
      <c r="L91" s="97">
        <f t="shared" si="19"/>
        <v>2890.68</v>
      </c>
      <c r="M91" s="76"/>
      <c r="N91" s="86"/>
    </row>
    <row r="92" spans="1:14" s="27" customFormat="1" ht="15.75" hidden="1" outlineLevel="3">
      <c r="A92" s="18" t="s">
        <v>131</v>
      </c>
      <c r="B92" s="19" t="s">
        <v>16</v>
      </c>
      <c r="C92" s="20" t="s">
        <v>131</v>
      </c>
      <c r="D92" s="21"/>
      <c r="E92" s="21"/>
      <c r="F92" s="21"/>
      <c r="G92" s="28" t="e">
        <f t="shared" si="17"/>
        <v>#DIV/0!</v>
      </c>
      <c r="H92" s="24">
        <v>0</v>
      </c>
      <c r="I92" s="24">
        <v>53.23</v>
      </c>
      <c r="J92" s="24">
        <f t="shared" si="18"/>
        <v>53.23</v>
      </c>
      <c r="K92" s="28" t="e">
        <f t="shared" si="12"/>
        <v>#DIV/0!</v>
      </c>
      <c r="L92" s="97">
        <f t="shared" si="19"/>
        <v>53.23</v>
      </c>
      <c r="M92" s="76"/>
      <c r="N92" s="86"/>
    </row>
    <row r="93" spans="1:14" s="27" customFormat="1" ht="51" hidden="1" outlineLevel="4">
      <c r="A93" s="18" t="s">
        <v>132</v>
      </c>
      <c r="B93" s="19" t="s">
        <v>133</v>
      </c>
      <c r="C93" s="20" t="s">
        <v>132</v>
      </c>
      <c r="D93" s="21"/>
      <c r="E93" s="21"/>
      <c r="F93" s="21"/>
      <c r="G93" s="28" t="e">
        <f t="shared" si="17"/>
        <v>#DIV/0!</v>
      </c>
      <c r="H93" s="24">
        <v>0</v>
      </c>
      <c r="I93" s="24">
        <v>53.23</v>
      </c>
      <c r="J93" s="24">
        <f t="shared" si="18"/>
        <v>53.23</v>
      </c>
      <c r="K93" s="28" t="e">
        <f t="shared" si="12"/>
        <v>#DIV/0!</v>
      </c>
      <c r="L93" s="97">
        <f t="shared" si="19"/>
        <v>53.23</v>
      </c>
      <c r="M93" s="76"/>
      <c r="N93" s="86"/>
    </row>
    <row r="94" spans="1:14" s="27" customFormat="1" ht="51" hidden="1" outlineLevel="5">
      <c r="A94" s="18" t="s">
        <v>134</v>
      </c>
      <c r="B94" s="19" t="s">
        <v>135</v>
      </c>
      <c r="C94" s="20" t="s">
        <v>134</v>
      </c>
      <c r="D94" s="21"/>
      <c r="E94" s="21"/>
      <c r="F94" s="21"/>
      <c r="G94" s="28" t="e">
        <f t="shared" si="17"/>
        <v>#DIV/0!</v>
      </c>
      <c r="H94" s="24">
        <v>0</v>
      </c>
      <c r="I94" s="24">
        <v>53.23</v>
      </c>
      <c r="J94" s="24">
        <f t="shared" si="18"/>
        <v>53.23</v>
      </c>
      <c r="K94" s="28" t="e">
        <f t="shared" si="12"/>
        <v>#DIV/0!</v>
      </c>
      <c r="L94" s="97">
        <f t="shared" si="19"/>
        <v>53.23</v>
      </c>
      <c r="M94" s="76"/>
      <c r="N94" s="86"/>
    </row>
    <row r="95" spans="1:14" s="27" customFormat="1" ht="15.75" hidden="1" outlineLevel="3">
      <c r="A95" s="18" t="s">
        <v>136</v>
      </c>
      <c r="B95" s="19" t="s">
        <v>16</v>
      </c>
      <c r="C95" s="20" t="s">
        <v>136</v>
      </c>
      <c r="D95" s="21"/>
      <c r="E95" s="21"/>
      <c r="F95" s="21"/>
      <c r="G95" s="28" t="e">
        <f t="shared" si="17"/>
        <v>#DIV/0!</v>
      </c>
      <c r="H95" s="24">
        <v>59400</v>
      </c>
      <c r="I95" s="24">
        <v>481.81</v>
      </c>
      <c r="J95" s="24">
        <f t="shared" si="18"/>
        <v>-58918.19</v>
      </c>
      <c r="K95" s="28">
        <f t="shared" si="12"/>
        <v>0.008111279461279462</v>
      </c>
      <c r="L95" s="97">
        <f t="shared" si="19"/>
        <v>481.81</v>
      </c>
      <c r="M95" s="76"/>
      <c r="N95" s="86"/>
    </row>
    <row r="96" spans="1:14" s="27" customFormat="1" ht="38.25" hidden="1" outlineLevel="4">
      <c r="A96" s="18" t="s">
        <v>137</v>
      </c>
      <c r="B96" s="19" t="s">
        <v>138</v>
      </c>
      <c r="C96" s="20" t="s">
        <v>137</v>
      </c>
      <c r="D96" s="21"/>
      <c r="E96" s="21"/>
      <c r="F96" s="21"/>
      <c r="G96" s="28" t="e">
        <f t="shared" si="17"/>
        <v>#DIV/0!</v>
      </c>
      <c r="H96" s="24">
        <v>59400</v>
      </c>
      <c r="I96" s="24">
        <v>481.81</v>
      </c>
      <c r="J96" s="24">
        <f t="shared" si="18"/>
        <v>-58918.19</v>
      </c>
      <c r="K96" s="28">
        <f t="shared" si="12"/>
        <v>0.008111279461279462</v>
      </c>
      <c r="L96" s="97">
        <f t="shared" si="19"/>
        <v>481.81</v>
      </c>
      <c r="M96" s="76"/>
      <c r="N96" s="86"/>
    </row>
    <row r="97" spans="1:14" s="27" customFormat="1" ht="38.25" hidden="1" outlineLevel="5">
      <c r="A97" s="18" t="s">
        <v>137</v>
      </c>
      <c r="B97" s="19" t="s">
        <v>139</v>
      </c>
      <c r="C97" s="20" t="s">
        <v>137</v>
      </c>
      <c r="D97" s="21"/>
      <c r="E97" s="21"/>
      <c r="F97" s="21"/>
      <c r="G97" s="28" t="e">
        <f t="shared" si="17"/>
        <v>#DIV/0!</v>
      </c>
      <c r="H97" s="24">
        <v>59400</v>
      </c>
      <c r="I97" s="24">
        <v>0</v>
      </c>
      <c r="J97" s="24">
        <f t="shared" si="18"/>
        <v>-59400</v>
      </c>
      <c r="K97" s="28">
        <f t="shared" si="12"/>
        <v>0</v>
      </c>
      <c r="L97" s="97">
        <f t="shared" si="19"/>
        <v>0</v>
      </c>
      <c r="M97" s="76"/>
      <c r="N97" s="86"/>
    </row>
    <row r="98" spans="1:14" s="27" customFormat="1" ht="38.25" hidden="1" outlineLevel="5">
      <c r="A98" s="18" t="s">
        <v>140</v>
      </c>
      <c r="B98" s="19" t="s">
        <v>141</v>
      </c>
      <c r="C98" s="20" t="s">
        <v>140</v>
      </c>
      <c r="D98" s="21"/>
      <c r="E98" s="21"/>
      <c r="F98" s="21"/>
      <c r="G98" s="28" t="e">
        <f t="shared" si="17"/>
        <v>#DIV/0!</v>
      </c>
      <c r="H98" s="24">
        <v>0</v>
      </c>
      <c r="I98" s="24">
        <v>481.81</v>
      </c>
      <c r="J98" s="24">
        <f t="shared" si="18"/>
        <v>481.81</v>
      </c>
      <c r="K98" s="28" t="e">
        <f t="shared" si="12"/>
        <v>#DIV/0!</v>
      </c>
      <c r="L98" s="97">
        <f t="shared" si="19"/>
        <v>481.81</v>
      </c>
      <c r="M98" s="76"/>
      <c r="N98" s="86"/>
    </row>
    <row r="99" spans="1:14" s="27" customFormat="1" ht="15.75" hidden="1" outlineLevel="3">
      <c r="A99" s="18" t="s">
        <v>142</v>
      </c>
      <c r="B99" s="19" t="s">
        <v>16</v>
      </c>
      <c r="C99" s="20" t="s">
        <v>142</v>
      </c>
      <c r="D99" s="21"/>
      <c r="E99" s="21"/>
      <c r="F99" s="21"/>
      <c r="G99" s="28" t="e">
        <f t="shared" si="17"/>
        <v>#DIV/0!</v>
      </c>
      <c r="H99" s="24">
        <v>464900</v>
      </c>
      <c r="I99" s="24">
        <v>39261.54</v>
      </c>
      <c r="J99" s="24">
        <f t="shared" si="18"/>
        <v>-425638.46</v>
      </c>
      <c r="K99" s="28">
        <f t="shared" si="12"/>
        <v>0.0844515809851581</v>
      </c>
      <c r="L99" s="97">
        <f t="shared" si="19"/>
        <v>39261.54</v>
      </c>
      <c r="M99" s="76"/>
      <c r="N99" s="86"/>
    </row>
    <row r="100" spans="1:14" s="27" customFormat="1" ht="38.25" hidden="1" outlineLevel="4">
      <c r="A100" s="18" t="s">
        <v>143</v>
      </c>
      <c r="B100" s="19" t="s">
        <v>144</v>
      </c>
      <c r="C100" s="20" t="s">
        <v>143</v>
      </c>
      <c r="D100" s="21"/>
      <c r="E100" s="21"/>
      <c r="F100" s="21"/>
      <c r="G100" s="28" t="e">
        <f t="shared" si="17"/>
        <v>#DIV/0!</v>
      </c>
      <c r="H100" s="24">
        <v>464900</v>
      </c>
      <c r="I100" s="24">
        <v>39261.54</v>
      </c>
      <c r="J100" s="24">
        <f t="shared" si="18"/>
        <v>-425638.46</v>
      </c>
      <c r="K100" s="28">
        <f t="shared" si="12"/>
        <v>0.0844515809851581</v>
      </c>
      <c r="L100" s="97">
        <f t="shared" si="19"/>
        <v>39261.54</v>
      </c>
      <c r="M100" s="76"/>
      <c r="N100" s="86"/>
    </row>
    <row r="101" spans="1:14" s="27" customFormat="1" ht="38.25" hidden="1" outlineLevel="5">
      <c r="A101" s="18" t="s">
        <v>143</v>
      </c>
      <c r="B101" s="19" t="s">
        <v>145</v>
      </c>
      <c r="C101" s="20" t="s">
        <v>143</v>
      </c>
      <c r="D101" s="21"/>
      <c r="E101" s="21"/>
      <c r="F101" s="21"/>
      <c r="G101" s="28" t="e">
        <f t="shared" si="17"/>
        <v>#DIV/0!</v>
      </c>
      <c r="H101" s="24">
        <v>464900</v>
      </c>
      <c r="I101" s="24">
        <v>0</v>
      </c>
      <c r="J101" s="24">
        <f t="shared" si="18"/>
        <v>-464900</v>
      </c>
      <c r="K101" s="28">
        <f t="shared" si="12"/>
        <v>0</v>
      </c>
      <c r="L101" s="97">
        <f t="shared" si="19"/>
        <v>0</v>
      </c>
      <c r="M101" s="76"/>
      <c r="N101" s="86"/>
    </row>
    <row r="102" spans="1:14" s="27" customFormat="1" ht="38.25" hidden="1" outlineLevel="5">
      <c r="A102" s="18" t="s">
        <v>146</v>
      </c>
      <c r="B102" s="19" t="s">
        <v>147</v>
      </c>
      <c r="C102" s="20" t="s">
        <v>146</v>
      </c>
      <c r="D102" s="21"/>
      <c r="E102" s="21"/>
      <c r="F102" s="21"/>
      <c r="G102" s="28" t="e">
        <f t="shared" si="17"/>
        <v>#DIV/0!</v>
      </c>
      <c r="H102" s="24">
        <v>0</v>
      </c>
      <c r="I102" s="24">
        <v>39261.54</v>
      </c>
      <c r="J102" s="24">
        <f t="shared" si="18"/>
        <v>39261.54</v>
      </c>
      <c r="K102" s="28" t="e">
        <f t="shared" si="12"/>
        <v>#DIV/0!</v>
      </c>
      <c r="L102" s="97">
        <f t="shared" si="19"/>
        <v>39261.54</v>
      </c>
      <c r="M102" s="76"/>
      <c r="N102" s="86"/>
    </row>
    <row r="103" spans="1:14" s="27" customFormat="1" ht="57" customHeight="1" outlineLevel="1" collapsed="1">
      <c r="A103" s="18" t="s">
        <v>148</v>
      </c>
      <c r="B103" s="19" t="s">
        <v>149</v>
      </c>
      <c r="C103" s="20" t="s">
        <v>148</v>
      </c>
      <c r="D103" s="21">
        <f>D104+D105</f>
        <v>2972987.8899999997</v>
      </c>
      <c r="E103" s="21">
        <f>E104+E105</f>
        <v>1260535.0999999999</v>
      </c>
      <c r="F103" s="21">
        <f>F104+F105</f>
        <v>-1712452.79</v>
      </c>
      <c r="G103" s="28">
        <f t="shared" si="17"/>
        <v>0.4239960425805838</v>
      </c>
      <c r="H103" s="24">
        <f>H104+H105</f>
        <v>2222400</v>
      </c>
      <c r="I103" s="24">
        <f>I104+I105</f>
        <v>976024.92</v>
      </c>
      <c r="J103" s="24">
        <f t="shared" si="18"/>
        <v>-1246375.08</v>
      </c>
      <c r="K103" s="28">
        <f t="shared" si="12"/>
        <v>0.4391760799136069</v>
      </c>
      <c r="L103" s="97">
        <f t="shared" si="19"/>
        <v>-284510.1799999998</v>
      </c>
      <c r="M103" s="76"/>
      <c r="N103" s="86"/>
    </row>
    <row r="104" spans="1:14" ht="54" customHeight="1" outlineLevel="2">
      <c r="A104" s="29" t="s">
        <v>150</v>
      </c>
      <c r="B104" s="30" t="s">
        <v>151</v>
      </c>
      <c r="C104" s="31" t="s">
        <v>150</v>
      </c>
      <c r="D104" s="34">
        <v>2419686.42</v>
      </c>
      <c r="E104" s="34">
        <v>1100179.94</v>
      </c>
      <c r="F104" s="32">
        <f>E104-D104</f>
        <v>-1319506.48</v>
      </c>
      <c r="G104" s="33">
        <f t="shared" si="17"/>
        <v>0.454678726510355</v>
      </c>
      <c r="H104" s="34">
        <v>2201000</v>
      </c>
      <c r="I104" s="34">
        <v>945058.39</v>
      </c>
      <c r="J104" s="34">
        <f>I104-H104</f>
        <v>-1255941.6099999999</v>
      </c>
      <c r="K104" s="33">
        <f t="shared" si="12"/>
        <v>0.42937682417083145</v>
      </c>
      <c r="L104" s="96">
        <f t="shared" si="19"/>
        <v>-155121.54999999993</v>
      </c>
      <c r="M104" s="77"/>
      <c r="N104" s="90"/>
    </row>
    <row r="105" spans="1:13" ht="56.25" customHeight="1" outlineLevel="3">
      <c r="A105" s="29" t="s">
        <v>152</v>
      </c>
      <c r="B105" s="30" t="s">
        <v>153</v>
      </c>
      <c r="C105" s="31" t="s">
        <v>152</v>
      </c>
      <c r="D105" s="32">
        <v>553301.47</v>
      </c>
      <c r="E105" s="32">
        <v>160355.16</v>
      </c>
      <c r="F105" s="32">
        <f>E105-D105</f>
        <v>-392946.30999999994</v>
      </c>
      <c r="G105" s="33">
        <f t="shared" si="17"/>
        <v>0.28981517074227187</v>
      </c>
      <c r="H105" s="34">
        <v>21400</v>
      </c>
      <c r="I105" s="32">
        <v>30966.53</v>
      </c>
      <c r="J105" s="34">
        <f>I105-H105</f>
        <v>9566.529999999999</v>
      </c>
      <c r="K105" s="33">
        <f t="shared" si="12"/>
        <v>1.4470341121495327</v>
      </c>
      <c r="L105" s="96">
        <f t="shared" si="19"/>
        <v>-129388.63</v>
      </c>
      <c r="M105" s="77"/>
    </row>
    <row r="106" spans="1:14" s="27" customFormat="1" ht="38.25" outlineLevel="1">
      <c r="A106" s="18" t="s">
        <v>154</v>
      </c>
      <c r="B106" s="19" t="s">
        <v>155</v>
      </c>
      <c r="C106" s="20" t="s">
        <v>154</v>
      </c>
      <c r="D106" s="21">
        <f>D107+D108</f>
        <v>21472792.44</v>
      </c>
      <c r="E106" s="21">
        <f>E107+E108</f>
        <v>10600535.98</v>
      </c>
      <c r="F106" s="21">
        <f>F107+F108</f>
        <v>-10872256.46</v>
      </c>
      <c r="G106" s="28">
        <f t="shared" si="17"/>
        <v>0.4936729123433934</v>
      </c>
      <c r="H106" s="24">
        <f>H107+H108</f>
        <v>28900000</v>
      </c>
      <c r="I106" s="24">
        <f>I107+I108</f>
        <v>5241970.57</v>
      </c>
      <c r="J106" s="24">
        <f>J107+J108</f>
        <v>-23658029.43</v>
      </c>
      <c r="K106" s="28">
        <f t="shared" si="12"/>
        <v>0.18138306470588236</v>
      </c>
      <c r="L106" s="97">
        <f t="shared" si="19"/>
        <v>-5358565.41</v>
      </c>
      <c r="M106" s="76"/>
      <c r="N106" s="86"/>
    </row>
    <row r="107" spans="1:13" ht="50.25" customHeight="1" outlineLevel="2">
      <c r="A107" s="29" t="s">
        <v>156</v>
      </c>
      <c r="B107" s="30" t="s">
        <v>157</v>
      </c>
      <c r="C107" s="31" t="s">
        <v>156</v>
      </c>
      <c r="D107" s="34">
        <v>6091439.29</v>
      </c>
      <c r="E107" s="34">
        <v>3983914</v>
      </c>
      <c r="F107" s="32">
        <f aca="true" t="shared" si="20" ref="F107:F126">E107-D107</f>
        <v>-2107525.29</v>
      </c>
      <c r="G107" s="33">
        <f t="shared" si="17"/>
        <v>0.6540185020870495</v>
      </c>
      <c r="H107" s="34">
        <v>6900000</v>
      </c>
      <c r="I107" s="34">
        <v>677376.28</v>
      </c>
      <c r="J107" s="34">
        <f>I107-H107</f>
        <v>-6222623.72</v>
      </c>
      <c r="K107" s="33">
        <f t="shared" si="12"/>
        <v>0.09817047536231885</v>
      </c>
      <c r="L107" s="96">
        <f t="shared" si="19"/>
        <v>-3306537.7199999997</v>
      </c>
      <c r="M107" s="77"/>
    </row>
    <row r="108" spans="1:13" ht="54.75" customHeight="1" outlineLevel="2">
      <c r="A108" s="29" t="s">
        <v>158</v>
      </c>
      <c r="B108" s="30" t="s">
        <v>159</v>
      </c>
      <c r="C108" s="31" t="s">
        <v>158</v>
      </c>
      <c r="D108" s="34">
        <v>15381353.15</v>
      </c>
      <c r="E108" s="34">
        <v>6616621.98</v>
      </c>
      <c r="F108" s="32">
        <f t="shared" si="20"/>
        <v>-8764731.17</v>
      </c>
      <c r="G108" s="33">
        <f t="shared" si="17"/>
        <v>0.4301716445539124</v>
      </c>
      <c r="H108" s="34">
        <v>22000000</v>
      </c>
      <c r="I108" s="34">
        <v>4564594.29</v>
      </c>
      <c r="J108" s="34">
        <f>I108-H108</f>
        <v>-17435405.71</v>
      </c>
      <c r="K108" s="33">
        <f t="shared" si="12"/>
        <v>0.20748155863636364</v>
      </c>
      <c r="L108" s="96">
        <f t="shared" si="19"/>
        <v>-2052027.6900000004</v>
      </c>
      <c r="M108" s="77"/>
    </row>
    <row r="109" spans="1:14" s="27" customFormat="1" ht="40.5" customHeight="1" outlineLevel="1">
      <c r="A109" s="18" t="s">
        <v>160</v>
      </c>
      <c r="B109" s="19" t="s">
        <v>161</v>
      </c>
      <c r="C109" s="20" t="s">
        <v>160</v>
      </c>
      <c r="D109" s="24">
        <v>5440441.71</v>
      </c>
      <c r="E109" s="24">
        <v>2446769.12</v>
      </c>
      <c r="F109" s="21">
        <f t="shared" si="20"/>
        <v>-2993672.59</v>
      </c>
      <c r="G109" s="28">
        <f t="shared" si="17"/>
        <v>0.4497372181201074</v>
      </c>
      <c r="H109" s="24">
        <v>1412324.1</v>
      </c>
      <c r="I109" s="24">
        <v>890123.19</v>
      </c>
      <c r="J109" s="24">
        <f>I109-H109</f>
        <v>-522200.91000000015</v>
      </c>
      <c r="K109" s="28">
        <f t="shared" si="12"/>
        <v>0.6302541959030508</v>
      </c>
      <c r="L109" s="97">
        <f t="shared" si="19"/>
        <v>-1556645.9300000002</v>
      </c>
      <c r="M109" s="76"/>
      <c r="N109" s="86"/>
    </row>
    <row r="110" spans="1:14" s="27" customFormat="1" ht="30.75" customHeight="1" outlineLevel="1">
      <c r="A110" s="18" t="s">
        <v>162</v>
      </c>
      <c r="B110" s="19" t="s">
        <v>163</v>
      </c>
      <c r="C110" s="20" t="s">
        <v>162</v>
      </c>
      <c r="D110" s="21">
        <f>D111+D112+D113+D114+D115+D116</f>
        <v>5363695.08</v>
      </c>
      <c r="E110" s="21">
        <f>E111+E112+E113+E114+E115+E116</f>
        <v>3472583.7699999996</v>
      </c>
      <c r="F110" s="21">
        <f>F111+F112+F113+F114+F115+F116</f>
        <v>-1891111.3100000003</v>
      </c>
      <c r="G110" s="73">
        <f t="shared" si="17"/>
        <v>0.6474237849478944</v>
      </c>
      <c r="H110" s="24">
        <f>H111+H112+H113+H114+H115+H116</f>
        <v>4492800</v>
      </c>
      <c r="I110" s="24">
        <f>I111+I112+I113+I114+I115+I116</f>
        <v>2098357.21</v>
      </c>
      <c r="J110" s="24">
        <f>J111+J112+J113+J114+J115+J116</f>
        <v>-2394442.79</v>
      </c>
      <c r="K110" s="28">
        <f t="shared" si="12"/>
        <v>0.4670488804309117</v>
      </c>
      <c r="L110" s="97">
        <f t="shared" si="19"/>
        <v>-1374226.5599999996</v>
      </c>
      <c r="M110" s="76"/>
      <c r="N110" s="86"/>
    </row>
    <row r="111" spans="1:14" s="4" customFormat="1" ht="55.5" customHeight="1" outlineLevel="1">
      <c r="A111" s="68"/>
      <c r="B111" s="71" t="s">
        <v>194</v>
      </c>
      <c r="C111" s="31" t="s">
        <v>195</v>
      </c>
      <c r="D111" s="67">
        <v>354634.39</v>
      </c>
      <c r="E111" s="67">
        <v>337095.79</v>
      </c>
      <c r="F111" s="32">
        <f t="shared" si="20"/>
        <v>-17538.600000000035</v>
      </c>
      <c r="G111" s="33">
        <f t="shared" si="17"/>
        <v>0.9505445594263996</v>
      </c>
      <c r="H111" s="70"/>
      <c r="I111" s="75"/>
      <c r="J111" s="34">
        <f aca="true" t="shared" si="21" ref="J111:J116">I111-H111</f>
        <v>0</v>
      </c>
      <c r="K111" s="33"/>
      <c r="L111" s="96">
        <f t="shared" si="19"/>
        <v>-337095.79</v>
      </c>
      <c r="M111" s="78"/>
      <c r="N111" s="83"/>
    </row>
    <row r="112" spans="1:14" ht="59.25" customHeight="1" outlineLevel="5">
      <c r="A112" s="29" t="s">
        <v>164</v>
      </c>
      <c r="B112" s="30" t="s">
        <v>165</v>
      </c>
      <c r="C112" s="31" t="s">
        <v>164</v>
      </c>
      <c r="D112" s="34">
        <v>1147243.02</v>
      </c>
      <c r="E112" s="34">
        <v>696335.1</v>
      </c>
      <c r="F112" s="32">
        <f t="shared" si="20"/>
        <v>-450907.92000000004</v>
      </c>
      <c r="G112" s="33">
        <f t="shared" si="17"/>
        <v>0.6069639020335901</v>
      </c>
      <c r="H112" s="34">
        <v>936900</v>
      </c>
      <c r="I112" s="34">
        <v>449232.2</v>
      </c>
      <c r="J112" s="34">
        <f t="shared" si="21"/>
        <v>-487667.8</v>
      </c>
      <c r="K112" s="33">
        <f t="shared" si="12"/>
        <v>0.47948788558010463</v>
      </c>
      <c r="L112" s="96">
        <f t="shared" si="19"/>
        <v>-247102.89999999997</v>
      </c>
      <c r="M112" s="77"/>
      <c r="N112" s="91"/>
    </row>
    <row r="113" spans="1:13" ht="39" customHeight="1" outlineLevel="5">
      <c r="A113" s="29" t="s">
        <v>166</v>
      </c>
      <c r="B113" s="30" t="s">
        <v>167</v>
      </c>
      <c r="C113" s="31" t="s">
        <v>166</v>
      </c>
      <c r="D113" s="34">
        <v>166546.91</v>
      </c>
      <c r="E113" s="34">
        <v>75281.97</v>
      </c>
      <c r="F113" s="32">
        <f t="shared" si="20"/>
        <v>-91264.94</v>
      </c>
      <c r="G113" s="33">
        <f t="shared" si="17"/>
        <v>0.45201661201639826</v>
      </c>
      <c r="H113" s="34">
        <v>112000</v>
      </c>
      <c r="I113" s="34">
        <v>75532.37</v>
      </c>
      <c r="J113" s="34">
        <f t="shared" si="21"/>
        <v>-36467.630000000005</v>
      </c>
      <c r="K113" s="33">
        <f t="shared" si="12"/>
        <v>0.6743961607142857</v>
      </c>
      <c r="L113" s="96">
        <f t="shared" si="19"/>
        <v>250.39999999999418</v>
      </c>
      <c r="M113" s="77"/>
    </row>
    <row r="114" spans="1:13" ht="41.25" customHeight="1" outlineLevel="5">
      <c r="A114" s="29" t="s">
        <v>168</v>
      </c>
      <c r="B114" s="30" t="s">
        <v>169</v>
      </c>
      <c r="C114" s="31" t="s">
        <v>168</v>
      </c>
      <c r="D114" s="34">
        <v>425029.1</v>
      </c>
      <c r="E114" s="34">
        <v>485151.69</v>
      </c>
      <c r="F114" s="32">
        <f t="shared" si="20"/>
        <v>60122.590000000026</v>
      </c>
      <c r="G114" s="33">
        <f t="shared" si="17"/>
        <v>1.1414552321241065</v>
      </c>
      <c r="H114" s="34">
        <v>112900</v>
      </c>
      <c r="I114" s="34">
        <v>164174.95</v>
      </c>
      <c r="J114" s="34">
        <f t="shared" si="21"/>
        <v>51274.95000000001</v>
      </c>
      <c r="K114" s="33">
        <f t="shared" si="12"/>
        <v>1.4541625332152348</v>
      </c>
      <c r="L114" s="96">
        <f t="shared" si="19"/>
        <v>-320976.74</v>
      </c>
      <c r="M114" s="77"/>
    </row>
    <row r="115" spans="1:13" ht="45" customHeight="1" hidden="1" outlineLevel="5">
      <c r="A115" s="29" t="s">
        <v>170</v>
      </c>
      <c r="B115" s="30" t="s">
        <v>171</v>
      </c>
      <c r="C115" s="31" t="s">
        <v>170</v>
      </c>
      <c r="D115" s="34">
        <v>0</v>
      </c>
      <c r="E115" s="34"/>
      <c r="F115" s="32">
        <f t="shared" si="20"/>
        <v>0</v>
      </c>
      <c r="G115" s="33" t="e">
        <f t="shared" si="17"/>
        <v>#DIV/0!</v>
      </c>
      <c r="H115" s="34"/>
      <c r="I115" s="34"/>
      <c r="J115" s="34">
        <f t="shared" si="21"/>
        <v>0</v>
      </c>
      <c r="K115" s="33" t="e">
        <f t="shared" si="12"/>
        <v>#DIV/0!</v>
      </c>
      <c r="L115" s="96">
        <f t="shared" si="19"/>
        <v>0</v>
      </c>
      <c r="M115" s="77"/>
    </row>
    <row r="116" spans="1:13" ht="69.75" customHeight="1" outlineLevel="5" thickBot="1">
      <c r="A116" s="29" t="s">
        <v>172</v>
      </c>
      <c r="B116" s="38" t="s">
        <v>173</v>
      </c>
      <c r="C116" s="39" t="s">
        <v>172</v>
      </c>
      <c r="D116" s="34">
        <v>3270241.66</v>
      </c>
      <c r="E116" s="34">
        <v>1878719.22</v>
      </c>
      <c r="F116" s="32">
        <f t="shared" si="20"/>
        <v>-1391522.4400000002</v>
      </c>
      <c r="G116" s="33">
        <f t="shared" si="17"/>
        <v>0.5744894155620291</v>
      </c>
      <c r="H116" s="40">
        <v>3331000</v>
      </c>
      <c r="I116" s="40">
        <v>1409417.69</v>
      </c>
      <c r="J116" s="34">
        <f t="shared" si="21"/>
        <v>-1921582.31</v>
      </c>
      <c r="K116" s="41">
        <f t="shared" si="12"/>
        <v>0.42312149204443106</v>
      </c>
      <c r="L116" s="96">
        <f t="shared" si="19"/>
        <v>-469301.53</v>
      </c>
      <c r="M116" s="77"/>
    </row>
    <row r="117" spans="1:14" s="10" customFormat="1" ht="31.5" customHeight="1" thickBot="1">
      <c r="A117" s="5" t="s">
        <v>174</v>
      </c>
      <c r="B117" s="6" t="s">
        <v>175</v>
      </c>
      <c r="C117" s="7" t="s">
        <v>174</v>
      </c>
      <c r="D117" s="42">
        <f>D118+D122+D123+D125+D126+D124</f>
        <v>943243782.1399999</v>
      </c>
      <c r="E117" s="42">
        <f>E118+E122+E123+E126+E124</f>
        <v>427115606.02</v>
      </c>
      <c r="F117" s="42">
        <f t="shared" si="20"/>
        <v>-516128176.1199999</v>
      </c>
      <c r="G117" s="9">
        <f t="shared" si="17"/>
        <v>0.4528157132941544</v>
      </c>
      <c r="H117" s="8">
        <f>H118+H122+H123+H124+H125+H126</f>
        <v>1420066197.76</v>
      </c>
      <c r="I117" s="8">
        <f>I118+I122+I123+I124+I125+I126</f>
        <v>507889130.67</v>
      </c>
      <c r="J117" s="8">
        <f>J118+J122+J123+J124+J125+J126</f>
        <v>-912177067.0899999</v>
      </c>
      <c r="K117" s="9">
        <f t="shared" si="12"/>
        <v>0.357651728821614</v>
      </c>
      <c r="L117" s="93">
        <f t="shared" si="19"/>
        <v>80773524.65000004</v>
      </c>
      <c r="M117" s="79"/>
      <c r="N117" s="84"/>
    </row>
    <row r="118" spans="1:13" ht="54" customHeight="1" outlineLevel="2">
      <c r="A118" s="29" t="s">
        <v>176</v>
      </c>
      <c r="B118" s="43" t="s">
        <v>177</v>
      </c>
      <c r="C118" s="44" t="s">
        <v>176</v>
      </c>
      <c r="D118" s="47">
        <v>330777363</v>
      </c>
      <c r="E118" s="47">
        <v>161798314</v>
      </c>
      <c r="F118" s="45">
        <f t="shared" si="20"/>
        <v>-168979049</v>
      </c>
      <c r="G118" s="46">
        <f t="shared" si="17"/>
        <v>0.4891456674439962</v>
      </c>
      <c r="H118" s="47">
        <v>359789890</v>
      </c>
      <c r="I118" s="47">
        <v>179894940</v>
      </c>
      <c r="J118" s="40">
        <f aca="true" t="shared" si="22" ref="J118:J125">I118-H118</f>
        <v>-179894950</v>
      </c>
      <c r="K118" s="46">
        <f t="shared" si="12"/>
        <v>0.4999999861030003</v>
      </c>
      <c r="L118" s="99">
        <f t="shared" si="19"/>
        <v>18096626</v>
      </c>
      <c r="M118" s="77"/>
    </row>
    <row r="119" spans="1:13" ht="25.5" hidden="1" outlineLevel="3">
      <c r="A119" s="29" t="s">
        <v>178</v>
      </c>
      <c r="B119" s="30" t="s">
        <v>179</v>
      </c>
      <c r="C119" s="31" t="s">
        <v>178</v>
      </c>
      <c r="D119" s="34"/>
      <c r="E119" s="34"/>
      <c r="F119" s="45">
        <f t="shared" si="20"/>
        <v>0</v>
      </c>
      <c r="G119" s="46" t="e">
        <f t="shared" si="17"/>
        <v>#DIV/0!</v>
      </c>
      <c r="H119" s="34"/>
      <c r="I119" s="34"/>
      <c r="J119" s="40">
        <f t="shared" si="22"/>
        <v>0</v>
      </c>
      <c r="K119" s="46" t="e">
        <f t="shared" si="12"/>
        <v>#DIV/0!</v>
      </c>
      <c r="L119" s="99">
        <f t="shared" si="19"/>
        <v>0</v>
      </c>
      <c r="M119" s="77"/>
    </row>
    <row r="120" spans="1:13" ht="38.25" hidden="1" outlineLevel="4">
      <c r="A120" s="29" t="s">
        <v>180</v>
      </c>
      <c r="B120" s="30" t="s">
        <v>181</v>
      </c>
      <c r="C120" s="31" t="s">
        <v>180</v>
      </c>
      <c r="D120" s="34"/>
      <c r="E120" s="34"/>
      <c r="F120" s="45">
        <f t="shared" si="20"/>
        <v>0</v>
      </c>
      <c r="G120" s="46" t="e">
        <f t="shared" si="17"/>
        <v>#DIV/0!</v>
      </c>
      <c r="H120" s="34"/>
      <c r="I120" s="34"/>
      <c r="J120" s="40">
        <f t="shared" si="22"/>
        <v>0</v>
      </c>
      <c r="K120" s="46" t="e">
        <f t="shared" si="12"/>
        <v>#DIV/0!</v>
      </c>
      <c r="L120" s="99">
        <f t="shared" si="19"/>
        <v>0</v>
      </c>
      <c r="M120" s="77"/>
    </row>
    <row r="121" spans="1:13" ht="38.25" hidden="1" outlineLevel="5">
      <c r="A121" s="29" t="s">
        <v>180</v>
      </c>
      <c r="B121" s="30" t="s">
        <v>182</v>
      </c>
      <c r="C121" s="31" t="s">
        <v>180</v>
      </c>
      <c r="D121" s="34"/>
      <c r="E121" s="34"/>
      <c r="F121" s="45">
        <f t="shared" si="20"/>
        <v>0</v>
      </c>
      <c r="G121" s="46" t="e">
        <f t="shared" si="17"/>
        <v>#DIV/0!</v>
      </c>
      <c r="H121" s="34"/>
      <c r="I121" s="34"/>
      <c r="J121" s="40">
        <f t="shared" si="22"/>
        <v>0</v>
      </c>
      <c r="K121" s="46" t="e">
        <f t="shared" si="12"/>
        <v>#DIV/0!</v>
      </c>
      <c r="L121" s="99">
        <f t="shared" si="19"/>
        <v>0</v>
      </c>
      <c r="M121" s="77"/>
    </row>
    <row r="122" spans="1:13" ht="21" customHeight="1" outlineLevel="2" collapsed="1">
      <c r="A122" s="29" t="s">
        <v>183</v>
      </c>
      <c r="B122" s="30" t="s">
        <v>184</v>
      </c>
      <c r="C122" s="31" t="s">
        <v>185</v>
      </c>
      <c r="D122" s="32">
        <f>77002594.86+37256259.25+49067023.79</f>
        <v>163325877.9</v>
      </c>
      <c r="E122" s="32">
        <f>3054900.62+19287685.18</f>
        <v>22342585.8</v>
      </c>
      <c r="F122" s="45">
        <f t="shared" si="20"/>
        <v>-140983292.1</v>
      </c>
      <c r="G122" s="46">
        <f t="shared" si="17"/>
        <v>0.13679758582825288</v>
      </c>
      <c r="H122" s="34">
        <v>499038218.45</v>
      </c>
      <c r="I122" s="32">
        <v>41048067.86</v>
      </c>
      <c r="J122" s="40">
        <f t="shared" si="22"/>
        <v>-457990150.59</v>
      </c>
      <c r="K122" s="46">
        <f t="shared" si="12"/>
        <v>0.08225435716625924</v>
      </c>
      <c r="L122" s="99">
        <f t="shared" si="19"/>
        <v>18705482.06</v>
      </c>
      <c r="M122" s="77"/>
    </row>
    <row r="123" spans="1:13" ht="22.5" customHeight="1" outlineLevel="5">
      <c r="A123" s="29" t="s">
        <v>186</v>
      </c>
      <c r="B123" s="30" t="s">
        <v>187</v>
      </c>
      <c r="C123" s="31" t="s">
        <v>188</v>
      </c>
      <c r="D123" s="34">
        <f>8519326.66+3791880.7+432286744.33</f>
        <v>444597951.69</v>
      </c>
      <c r="E123" s="34">
        <f>4698043.46+237919589</f>
        <v>242617632.46</v>
      </c>
      <c r="F123" s="45">
        <f t="shared" si="20"/>
        <v>-201980319.23</v>
      </c>
      <c r="G123" s="46">
        <f t="shared" si="17"/>
        <v>0.5457011925893158</v>
      </c>
      <c r="H123" s="34">
        <v>477161784.88</v>
      </c>
      <c r="I123" s="34">
        <v>267238245.68</v>
      </c>
      <c r="J123" s="40">
        <f t="shared" si="22"/>
        <v>-209923539.2</v>
      </c>
      <c r="K123" s="46">
        <f t="shared" si="12"/>
        <v>0.5600579387286997</v>
      </c>
      <c r="L123" s="99">
        <f t="shared" si="19"/>
        <v>24620613.22</v>
      </c>
      <c r="M123" s="77"/>
    </row>
    <row r="124" spans="1:13" ht="22.5" customHeight="1" outlineLevel="5">
      <c r="A124" s="29"/>
      <c r="B124" s="30" t="s">
        <v>189</v>
      </c>
      <c r="C124" s="31"/>
      <c r="D124" s="34">
        <v>3995300</v>
      </c>
      <c r="E124" s="34">
        <v>1399760</v>
      </c>
      <c r="F124" s="45">
        <f t="shared" si="20"/>
        <v>-2595540</v>
      </c>
      <c r="G124" s="46">
        <f t="shared" si="17"/>
        <v>0.35035166320426503</v>
      </c>
      <c r="H124" s="34">
        <v>82952050</v>
      </c>
      <c r="I124" s="34">
        <v>18928113.7</v>
      </c>
      <c r="J124" s="40">
        <f t="shared" si="22"/>
        <v>-64023936.3</v>
      </c>
      <c r="K124" s="46">
        <f t="shared" si="12"/>
        <v>0.22818138551126824</v>
      </c>
      <c r="L124" s="99">
        <f t="shared" si="19"/>
        <v>17528353.7</v>
      </c>
      <c r="M124" s="77"/>
    </row>
    <row r="125" spans="1:13" ht="44.25" customHeight="1" outlineLevel="5">
      <c r="A125" s="29"/>
      <c r="B125" s="30" t="s">
        <v>196</v>
      </c>
      <c r="C125" s="31"/>
      <c r="D125" s="34">
        <f>1504760+105000</f>
        <v>1609760</v>
      </c>
      <c r="E125" s="72"/>
      <c r="F125" s="45"/>
      <c r="G125" s="46"/>
      <c r="H125" s="34">
        <v>1602901</v>
      </c>
      <c r="I125" s="40">
        <v>1258410</v>
      </c>
      <c r="J125" s="40">
        <f t="shared" si="22"/>
        <v>-344491</v>
      </c>
      <c r="K125" s="46">
        <f t="shared" si="12"/>
        <v>0.7850827967541352</v>
      </c>
      <c r="L125" s="99">
        <f t="shared" si="19"/>
        <v>1258410</v>
      </c>
      <c r="M125" s="77"/>
    </row>
    <row r="126" spans="1:13" ht="30.75" customHeight="1" outlineLevel="1">
      <c r="A126" s="29" t="s">
        <v>190</v>
      </c>
      <c r="B126" s="30" t="s">
        <v>191</v>
      </c>
      <c r="C126" s="31" t="s">
        <v>190</v>
      </c>
      <c r="D126" s="34">
        <v>-1062470.45</v>
      </c>
      <c r="E126" s="40">
        <v>-1042686.24</v>
      </c>
      <c r="F126" s="45">
        <f t="shared" si="20"/>
        <v>19784.209999999963</v>
      </c>
      <c r="G126" s="46">
        <f t="shared" si="17"/>
        <v>0.9813790491773207</v>
      </c>
      <c r="H126" s="34">
        <v>-478646.57</v>
      </c>
      <c r="I126" s="40">
        <v>-478646.57</v>
      </c>
      <c r="J126" s="40">
        <f>I126-H126</f>
        <v>0</v>
      </c>
      <c r="K126" s="33">
        <f>I126/H126</f>
        <v>1</v>
      </c>
      <c r="L126" s="99">
        <f t="shared" si="19"/>
        <v>564039.6699999999</v>
      </c>
      <c r="M126" s="77"/>
    </row>
    <row r="127" spans="1:14" s="52" customFormat="1" ht="23.25" customHeight="1">
      <c r="A127" s="108" t="s">
        <v>192</v>
      </c>
      <c r="B127" s="109"/>
      <c r="C127" s="110"/>
      <c r="D127" s="48">
        <f>D117+D10</f>
        <v>1322569454.8199997</v>
      </c>
      <c r="E127" s="48">
        <f>E117+E10</f>
        <v>593835790.11</v>
      </c>
      <c r="F127" s="48">
        <f>E127-D127</f>
        <v>-728733664.7099997</v>
      </c>
      <c r="G127" s="49">
        <f>E127/D127</f>
        <v>0.4490015915200616</v>
      </c>
      <c r="H127" s="50">
        <f>H117+H10</f>
        <v>1808190722.17</v>
      </c>
      <c r="I127" s="51">
        <f>I117+I10</f>
        <v>659915528.33</v>
      </c>
      <c r="J127" s="51">
        <f>J117+J10</f>
        <v>-1148275193.84</v>
      </c>
      <c r="K127" s="49">
        <f>I127/H127</f>
        <v>0.36495902796030216</v>
      </c>
      <c r="L127" s="100">
        <f>I127-E127</f>
        <v>66079738.22000003</v>
      </c>
      <c r="M127" s="80"/>
      <c r="N127" s="88"/>
    </row>
    <row r="128" spans="1:14" s="60" customFormat="1" ht="24.75" customHeight="1">
      <c r="A128" s="53"/>
      <c r="B128" s="54" t="s">
        <v>193</v>
      </c>
      <c r="C128" s="55"/>
      <c r="D128" s="59">
        <v>-90038.62</v>
      </c>
      <c r="E128" s="59">
        <v>-101639.15</v>
      </c>
      <c r="F128" s="56"/>
      <c r="G128" s="57"/>
      <c r="H128" s="58"/>
      <c r="I128" s="59">
        <v>18566.93</v>
      </c>
      <c r="J128" s="74">
        <f>I128-H128</f>
        <v>18566.93</v>
      </c>
      <c r="K128" s="57"/>
      <c r="L128" s="101">
        <f t="shared" si="19"/>
        <v>120206.07999999999</v>
      </c>
      <c r="M128" s="81"/>
      <c r="N128" s="89"/>
    </row>
    <row r="129" spans="1:14" s="52" customFormat="1" ht="26.25" customHeight="1" thickBot="1">
      <c r="A129" s="61"/>
      <c r="B129" s="62"/>
      <c r="C129" s="62"/>
      <c r="D129" s="63">
        <f>D127+D128</f>
        <v>1322479416.1999998</v>
      </c>
      <c r="E129" s="63">
        <f>E127+E128</f>
        <v>593734150.96</v>
      </c>
      <c r="F129" s="64">
        <f>E129-D129</f>
        <v>-728745265.2399998</v>
      </c>
      <c r="G129" s="65">
        <f>E129/D129</f>
        <v>0.4489553059858053</v>
      </c>
      <c r="H129" s="66">
        <f>H127++H128</f>
        <v>1808190722.17</v>
      </c>
      <c r="I129" s="102">
        <f>I127++I128</f>
        <v>659934095.26</v>
      </c>
      <c r="J129" s="102">
        <f>J127+J128</f>
        <v>-1148256626.9099998</v>
      </c>
      <c r="K129" s="65">
        <f>I129/H129</f>
        <v>0.36496929619681745</v>
      </c>
      <c r="L129" s="103">
        <f>I129-E129</f>
        <v>66199944.29999995</v>
      </c>
      <c r="M129" s="80"/>
      <c r="N129" s="88"/>
    </row>
  </sheetData>
  <sheetProtection/>
  <mergeCells count="23">
    <mergeCell ref="M79:M81"/>
    <mergeCell ref="N79:N81"/>
    <mergeCell ref="A127:C127"/>
    <mergeCell ref="A8:A9"/>
    <mergeCell ref="D8:D9"/>
    <mergeCell ref="E8:E9"/>
    <mergeCell ref="F8:F9"/>
    <mergeCell ref="G8:G9"/>
    <mergeCell ref="H8:H9"/>
    <mergeCell ref="B7:B9"/>
    <mergeCell ref="C7:C9"/>
    <mergeCell ref="D7:G7"/>
    <mergeCell ref="H7:K7"/>
    <mergeCell ref="L7:L9"/>
    <mergeCell ref="I8:I9"/>
    <mergeCell ref="J8:J9"/>
    <mergeCell ref="K8:K9"/>
    <mergeCell ref="A1:C1"/>
    <mergeCell ref="A2:C2"/>
    <mergeCell ref="A3:C3"/>
    <mergeCell ref="A4:L4"/>
    <mergeCell ref="A5:C5"/>
    <mergeCell ref="A6:L6"/>
  </mergeCells>
  <printOptions/>
  <pageMargins left="0" right="0" top="0.1968503937007874" bottom="0" header="0.3937007874015748" footer="0.3937007874015748"/>
  <pageSetup blackAndWhite="1" errors="blank"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L126"/>
  <sheetViews>
    <sheetView showGridLines="0" showZeros="0" view="pageBreakPreview" zoomScale="70" zoomScaleNormal="75" zoomScaleSheetLayoutView="70" zoomScalePageLayoutView="0" workbookViewId="0" topLeftCell="B1">
      <pane xSplit="2" ySplit="10" topLeftCell="D11" activePane="bottomRight" state="frozen"/>
      <selection pane="topLeft" activeCell="B1" sqref="B1"/>
      <selection pane="topRight" activeCell="D1" sqref="D1"/>
      <selection pane="bottomLeft" activeCell="B11" sqref="B11"/>
      <selection pane="bottomRight" activeCell="E84" sqref="E84"/>
    </sheetView>
  </sheetViews>
  <sheetFormatPr defaultColWidth="9.140625" defaultRowHeight="15" outlineLevelRow="5"/>
  <cols>
    <col min="1" max="1" width="9.140625" style="1" hidden="1" customWidth="1"/>
    <col min="2" max="2" width="35.7109375" style="2" customWidth="1"/>
    <col min="3" max="3" width="21.7109375" style="1" customWidth="1"/>
    <col min="4" max="4" width="20.57421875" style="1" customWidth="1"/>
    <col min="5" max="5" width="19.421875" style="1" customWidth="1"/>
    <col min="6" max="6" width="20.57421875" style="1" customWidth="1"/>
    <col min="7" max="7" width="10.28125" style="1" customWidth="1"/>
    <col min="8" max="8" width="17.57421875" style="1" customWidth="1"/>
    <col min="9" max="9" width="16.28125" style="1" customWidth="1"/>
    <col min="10" max="10" width="18.140625" style="1" customWidth="1"/>
    <col min="11" max="11" width="11.140625" style="1" customWidth="1"/>
    <col min="12" max="12" width="16.57421875" style="1" customWidth="1"/>
    <col min="13" max="16384" width="9.140625" style="1" customWidth="1"/>
  </cols>
  <sheetData>
    <row r="1" spans="1:3" ht="13.5" customHeight="1">
      <c r="A1" s="131" t="s">
        <v>0</v>
      </c>
      <c r="B1" s="132"/>
      <c r="C1" s="132"/>
    </row>
    <row r="2" spans="1:3" ht="15" hidden="1">
      <c r="A2" s="131"/>
      <c r="B2" s="132"/>
      <c r="C2" s="132"/>
    </row>
    <row r="3" spans="1:3" ht="15">
      <c r="A3" s="131"/>
      <c r="B3" s="132"/>
      <c r="C3" s="132"/>
    </row>
    <row r="4" spans="1:12" ht="15" customHeight="1">
      <c r="A4" s="133" t="s">
        <v>199</v>
      </c>
      <c r="B4" s="133"/>
      <c r="C4" s="133"/>
      <c r="D4" s="133"/>
      <c r="E4" s="133"/>
      <c r="F4" s="133"/>
      <c r="G4" s="133"/>
      <c r="H4" s="133"/>
      <c r="I4" s="133"/>
      <c r="J4" s="133"/>
      <c r="K4" s="133"/>
      <c r="L4" s="133"/>
    </row>
    <row r="5" spans="1:3" ht="0.75" customHeight="1">
      <c r="A5" s="134"/>
      <c r="B5" s="135"/>
      <c r="C5" s="135"/>
    </row>
    <row r="6" spans="1:12" ht="12.75" customHeight="1" thickBot="1">
      <c r="A6" s="136" t="s">
        <v>1</v>
      </c>
      <c r="B6" s="136"/>
      <c r="C6" s="136"/>
      <c r="D6" s="136"/>
      <c r="E6" s="136"/>
      <c r="F6" s="136"/>
      <c r="G6" s="136"/>
      <c r="H6" s="136"/>
      <c r="I6" s="136"/>
      <c r="J6" s="136"/>
      <c r="K6" s="136"/>
      <c r="L6" s="136"/>
    </row>
    <row r="7" spans="1:12" s="4" customFormat="1" ht="24" customHeight="1">
      <c r="A7" s="3"/>
      <c r="B7" s="121" t="s">
        <v>2</v>
      </c>
      <c r="C7" s="123" t="s">
        <v>3</v>
      </c>
      <c r="D7" s="126">
        <v>2019</v>
      </c>
      <c r="E7" s="126"/>
      <c r="F7" s="126"/>
      <c r="G7" s="127"/>
      <c r="H7" s="128">
        <v>2020</v>
      </c>
      <c r="I7" s="126"/>
      <c r="J7" s="126"/>
      <c r="K7" s="127"/>
      <c r="L7" s="129" t="s">
        <v>198</v>
      </c>
    </row>
    <row r="8" spans="1:12" s="4" customFormat="1" ht="24" customHeight="1">
      <c r="A8" s="111" t="s">
        <v>4</v>
      </c>
      <c r="B8" s="122"/>
      <c r="C8" s="124"/>
      <c r="D8" s="113" t="s">
        <v>5</v>
      </c>
      <c r="E8" s="115" t="s">
        <v>200</v>
      </c>
      <c r="F8" s="115" t="s">
        <v>6</v>
      </c>
      <c r="G8" s="117" t="s">
        <v>7</v>
      </c>
      <c r="H8" s="113" t="s">
        <v>8</v>
      </c>
      <c r="I8" s="113" t="s">
        <v>200</v>
      </c>
      <c r="J8" s="115" t="s">
        <v>6</v>
      </c>
      <c r="K8" s="113" t="s">
        <v>9</v>
      </c>
      <c r="L8" s="130"/>
    </row>
    <row r="9" spans="1:12" s="4" customFormat="1" ht="46.5" customHeight="1" thickBot="1">
      <c r="A9" s="112"/>
      <c r="B9" s="122"/>
      <c r="C9" s="125"/>
      <c r="D9" s="114"/>
      <c r="E9" s="116"/>
      <c r="F9" s="116"/>
      <c r="G9" s="118"/>
      <c r="H9" s="114"/>
      <c r="I9" s="114"/>
      <c r="J9" s="116"/>
      <c r="K9" s="114"/>
      <c r="L9" s="130"/>
    </row>
    <row r="10" spans="1:12" s="10" customFormat="1" ht="33" customHeight="1" thickBot="1">
      <c r="A10" s="5" t="s">
        <v>10</v>
      </c>
      <c r="B10" s="6" t="s">
        <v>11</v>
      </c>
      <c r="C10" s="7" t="s">
        <v>10</v>
      </c>
      <c r="D10" s="8">
        <f>D11+D77</f>
        <v>379325672.67999995</v>
      </c>
      <c r="E10" s="8">
        <f>E11+E77</f>
        <v>78835670.56</v>
      </c>
      <c r="F10" s="8">
        <f>E10-D10</f>
        <v>-300490002.11999995</v>
      </c>
      <c r="G10" s="9">
        <f>E10/D10</f>
        <v>0.20783109670118732</v>
      </c>
      <c r="H10" s="8">
        <f>H11+H77</f>
        <v>391134124.40999997</v>
      </c>
      <c r="I10" s="8">
        <f>I11+I77</f>
        <v>83635726.32</v>
      </c>
      <c r="J10" s="8">
        <f>I10-H10</f>
        <v>-307498398.09</v>
      </c>
      <c r="K10" s="9">
        <f>I10/H10</f>
        <v>0.21382876384452257</v>
      </c>
      <c r="L10" s="93">
        <f>I10-E10</f>
        <v>4800055.75999999</v>
      </c>
    </row>
    <row r="11" spans="1:12" s="10" customFormat="1" ht="33" customHeight="1">
      <c r="A11" s="11"/>
      <c r="B11" s="12" t="s">
        <v>12</v>
      </c>
      <c r="C11" s="13"/>
      <c r="D11" s="14">
        <f>D12+D37+D38+D59+D63+D73</f>
        <v>302626969.09</v>
      </c>
      <c r="E11" s="14">
        <f>E12+E37+E38+E59+E63+E73</f>
        <v>62548449.56</v>
      </c>
      <c r="F11" s="14">
        <f>E11-D11</f>
        <v>-240078519.52999997</v>
      </c>
      <c r="G11" s="15">
        <f>E11/D11</f>
        <v>0.20668498167259627</v>
      </c>
      <c r="H11" s="14">
        <f>H12+H37+H38+H59+H63+H73</f>
        <v>316266400.31</v>
      </c>
      <c r="I11" s="14">
        <f>I12+I37+I38+I59+I63+I73</f>
        <v>68954627.1</v>
      </c>
      <c r="J11" s="16">
        <f>I11-H11</f>
        <v>-247311773.21</v>
      </c>
      <c r="K11" s="17">
        <f>I11/H11</f>
        <v>0.21802703996507886</v>
      </c>
      <c r="L11" s="94">
        <f>I11-E11</f>
        <v>6406177.539999992</v>
      </c>
    </row>
    <row r="12" spans="1:12" s="27" customFormat="1" ht="52.5" customHeight="1" outlineLevel="2">
      <c r="A12" s="18" t="s">
        <v>13</v>
      </c>
      <c r="B12" s="19" t="s">
        <v>14</v>
      </c>
      <c r="C12" s="20" t="s">
        <v>13</v>
      </c>
      <c r="D12" s="24">
        <v>152816066.98</v>
      </c>
      <c r="E12" s="24">
        <v>32928761.51</v>
      </c>
      <c r="F12" s="22">
        <f>E12-D12</f>
        <v>-119887305.46999998</v>
      </c>
      <c r="G12" s="23">
        <f>E12/D12</f>
        <v>0.21547970812721937</v>
      </c>
      <c r="H12" s="24">
        <v>161950000</v>
      </c>
      <c r="I12" s="24">
        <v>35662629.25</v>
      </c>
      <c r="J12" s="25">
        <f>I12-H12</f>
        <v>-126287370.75</v>
      </c>
      <c r="K12" s="26">
        <f aca="true" t="shared" si="0" ref="K12:K75">I12/H12</f>
        <v>0.2202076520531028</v>
      </c>
      <c r="L12" s="95">
        <f>I12-E12</f>
        <v>2733867.7399999984</v>
      </c>
    </row>
    <row r="13" spans="1:12" s="27" customFormat="1" ht="15" hidden="1" outlineLevel="3">
      <c r="A13" s="18" t="s">
        <v>15</v>
      </c>
      <c r="B13" s="19" t="s">
        <v>16</v>
      </c>
      <c r="C13" s="20" t="s">
        <v>15</v>
      </c>
      <c r="D13" s="24"/>
      <c r="E13" s="24"/>
      <c r="F13" s="22">
        <f aca="true" t="shared" si="1" ref="F13:F38">E13-D13</f>
        <v>0</v>
      </c>
      <c r="G13" s="23" t="e">
        <f aca="true" t="shared" si="2" ref="G13:G38">E13/D13</f>
        <v>#DIV/0!</v>
      </c>
      <c r="H13" s="24">
        <v>148555700</v>
      </c>
      <c r="I13" s="24"/>
      <c r="J13" s="24"/>
      <c r="K13" s="28">
        <f t="shared" si="0"/>
        <v>0</v>
      </c>
      <c r="L13" s="95">
        <f aca="true" t="shared" si="3" ref="L13:L38">I13-E13</f>
        <v>0</v>
      </c>
    </row>
    <row r="14" spans="1:12" s="27" customFormat="1" ht="114.75" hidden="1" outlineLevel="4">
      <c r="A14" s="18" t="s">
        <v>17</v>
      </c>
      <c r="B14" s="19" t="s">
        <v>18</v>
      </c>
      <c r="C14" s="20" t="s">
        <v>17</v>
      </c>
      <c r="D14" s="24"/>
      <c r="E14" s="24"/>
      <c r="F14" s="22">
        <f t="shared" si="1"/>
        <v>0</v>
      </c>
      <c r="G14" s="23" t="e">
        <f t="shared" si="2"/>
        <v>#DIV/0!</v>
      </c>
      <c r="H14" s="24">
        <v>148555700</v>
      </c>
      <c r="I14" s="24"/>
      <c r="J14" s="24"/>
      <c r="K14" s="28">
        <f t="shared" si="0"/>
        <v>0</v>
      </c>
      <c r="L14" s="95">
        <f t="shared" si="3"/>
        <v>0</v>
      </c>
    </row>
    <row r="15" spans="1:12" s="27" customFormat="1" ht="114.75" hidden="1" outlineLevel="5">
      <c r="A15" s="18" t="s">
        <v>17</v>
      </c>
      <c r="B15" s="19" t="s">
        <v>19</v>
      </c>
      <c r="C15" s="20" t="s">
        <v>17</v>
      </c>
      <c r="D15" s="24"/>
      <c r="E15" s="24"/>
      <c r="F15" s="22">
        <f t="shared" si="1"/>
        <v>0</v>
      </c>
      <c r="G15" s="23" t="e">
        <f t="shared" si="2"/>
        <v>#DIV/0!</v>
      </c>
      <c r="H15" s="24">
        <v>148555700</v>
      </c>
      <c r="I15" s="24"/>
      <c r="J15" s="24"/>
      <c r="K15" s="28">
        <f t="shared" si="0"/>
        <v>0</v>
      </c>
      <c r="L15" s="95">
        <f t="shared" si="3"/>
        <v>0</v>
      </c>
    </row>
    <row r="16" spans="1:12" s="27" customFormat="1" ht="127.5" hidden="1" outlineLevel="5">
      <c r="A16" s="18" t="s">
        <v>20</v>
      </c>
      <c r="B16" s="19" t="s">
        <v>21</v>
      </c>
      <c r="C16" s="20" t="s">
        <v>20</v>
      </c>
      <c r="D16" s="24"/>
      <c r="E16" s="24"/>
      <c r="F16" s="22">
        <f t="shared" si="1"/>
        <v>0</v>
      </c>
      <c r="G16" s="23" t="e">
        <f t="shared" si="2"/>
        <v>#DIV/0!</v>
      </c>
      <c r="H16" s="24">
        <v>0</v>
      </c>
      <c r="I16" s="24"/>
      <c r="J16" s="24"/>
      <c r="K16" s="28" t="e">
        <f t="shared" si="0"/>
        <v>#DIV/0!</v>
      </c>
      <c r="L16" s="95">
        <f t="shared" si="3"/>
        <v>0</v>
      </c>
    </row>
    <row r="17" spans="1:12" s="27" customFormat="1" ht="114.75" hidden="1" outlineLevel="5">
      <c r="A17" s="18" t="s">
        <v>22</v>
      </c>
      <c r="B17" s="19" t="s">
        <v>19</v>
      </c>
      <c r="C17" s="20" t="s">
        <v>22</v>
      </c>
      <c r="D17" s="24"/>
      <c r="E17" s="24"/>
      <c r="F17" s="22">
        <f t="shared" si="1"/>
        <v>0</v>
      </c>
      <c r="G17" s="23" t="e">
        <f t="shared" si="2"/>
        <v>#DIV/0!</v>
      </c>
      <c r="H17" s="24">
        <v>0</v>
      </c>
      <c r="I17" s="24"/>
      <c r="J17" s="24"/>
      <c r="K17" s="28" t="e">
        <f t="shared" si="0"/>
        <v>#DIV/0!</v>
      </c>
      <c r="L17" s="95">
        <f t="shared" si="3"/>
        <v>0</v>
      </c>
    </row>
    <row r="18" spans="1:12" s="27" customFormat="1" ht="114.75" hidden="1" outlineLevel="5">
      <c r="A18" s="18" t="s">
        <v>23</v>
      </c>
      <c r="B18" s="19" t="s">
        <v>19</v>
      </c>
      <c r="C18" s="20" t="s">
        <v>23</v>
      </c>
      <c r="D18" s="24"/>
      <c r="E18" s="24"/>
      <c r="F18" s="22">
        <f t="shared" si="1"/>
        <v>0</v>
      </c>
      <c r="G18" s="23" t="e">
        <f t="shared" si="2"/>
        <v>#DIV/0!</v>
      </c>
      <c r="H18" s="24">
        <v>0</v>
      </c>
      <c r="I18" s="24"/>
      <c r="J18" s="24"/>
      <c r="K18" s="28" t="e">
        <f t="shared" si="0"/>
        <v>#DIV/0!</v>
      </c>
      <c r="L18" s="95">
        <f t="shared" si="3"/>
        <v>0</v>
      </c>
    </row>
    <row r="19" spans="1:12" s="27" customFormat="1" ht="127.5" hidden="1" outlineLevel="5">
      <c r="A19" s="18" t="s">
        <v>24</v>
      </c>
      <c r="B19" s="19" t="s">
        <v>21</v>
      </c>
      <c r="C19" s="20" t="s">
        <v>24</v>
      </c>
      <c r="D19" s="24"/>
      <c r="E19" s="24"/>
      <c r="F19" s="22">
        <f t="shared" si="1"/>
        <v>0</v>
      </c>
      <c r="G19" s="23" t="e">
        <f t="shared" si="2"/>
        <v>#DIV/0!</v>
      </c>
      <c r="H19" s="24">
        <v>0</v>
      </c>
      <c r="I19" s="24"/>
      <c r="J19" s="24"/>
      <c r="K19" s="28" t="e">
        <f t="shared" si="0"/>
        <v>#DIV/0!</v>
      </c>
      <c r="L19" s="95">
        <f t="shared" si="3"/>
        <v>0</v>
      </c>
    </row>
    <row r="20" spans="1:12" s="27" customFormat="1" ht="15" hidden="1" outlineLevel="3">
      <c r="A20" s="18" t="s">
        <v>25</v>
      </c>
      <c r="B20" s="19" t="s">
        <v>16</v>
      </c>
      <c r="C20" s="20" t="s">
        <v>25</v>
      </c>
      <c r="D20" s="24"/>
      <c r="E20" s="24"/>
      <c r="F20" s="22">
        <f t="shared" si="1"/>
        <v>0</v>
      </c>
      <c r="G20" s="23" t="e">
        <f t="shared" si="2"/>
        <v>#DIV/0!</v>
      </c>
      <c r="H20" s="24">
        <v>750300</v>
      </c>
      <c r="I20" s="24"/>
      <c r="J20" s="24"/>
      <c r="K20" s="28">
        <f t="shared" si="0"/>
        <v>0</v>
      </c>
      <c r="L20" s="95">
        <f t="shared" si="3"/>
        <v>0</v>
      </c>
    </row>
    <row r="21" spans="1:12" s="27" customFormat="1" ht="178.5" hidden="1" outlineLevel="4">
      <c r="A21" s="18" t="s">
        <v>26</v>
      </c>
      <c r="B21" s="19" t="s">
        <v>27</v>
      </c>
      <c r="C21" s="20" t="s">
        <v>26</v>
      </c>
      <c r="D21" s="24"/>
      <c r="E21" s="24"/>
      <c r="F21" s="22">
        <f t="shared" si="1"/>
        <v>0</v>
      </c>
      <c r="G21" s="23" t="e">
        <f t="shared" si="2"/>
        <v>#DIV/0!</v>
      </c>
      <c r="H21" s="24">
        <v>750300</v>
      </c>
      <c r="I21" s="24"/>
      <c r="J21" s="24"/>
      <c r="K21" s="28">
        <f t="shared" si="0"/>
        <v>0</v>
      </c>
      <c r="L21" s="95">
        <f t="shared" si="3"/>
        <v>0</v>
      </c>
    </row>
    <row r="22" spans="1:12" s="27" customFormat="1" ht="178.5" hidden="1" outlineLevel="5">
      <c r="A22" s="18" t="s">
        <v>26</v>
      </c>
      <c r="B22" s="19" t="s">
        <v>28</v>
      </c>
      <c r="C22" s="20" t="s">
        <v>26</v>
      </c>
      <c r="D22" s="24"/>
      <c r="E22" s="24"/>
      <c r="F22" s="22">
        <f t="shared" si="1"/>
        <v>0</v>
      </c>
      <c r="G22" s="23" t="e">
        <f t="shared" si="2"/>
        <v>#DIV/0!</v>
      </c>
      <c r="H22" s="24">
        <v>750300</v>
      </c>
      <c r="I22" s="24"/>
      <c r="J22" s="24"/>
      <c r="K22" s="28">
        <f t="shared" si="0"/>
        <v>0</v>
      </c>
      <c r="L22" s="95">
        <f t="shared" si="3"/>
        <v>0</v>
      </c>
    </row>
    <row r="23" spans="1:12" s="27" customFormat="1" ht="178.5" hidden="1" outlineLevel="5">
      <c r="A23" s="18" t="s">
        <v>29</v>
      </c>
      <c r="B23" s="19" t="s">
        <v>28</v>
      </c>
      <c r="C23" s="20" t="s">
        <v>29</v>
      </c>
      <c r="D23" s="24"/>
      <c r="E23" s="24"/>
      <c r="F23" s="22">
        <f t="shared" si="1"/>
        <v>0</v>
      </c>
      <c r="G23" s="23" t="e">
        <f t="shared" si="2"/>
        <v>#DIV/0!</v>
      </c>
      <c r="H23" s="24">
        <v>0</v>
      </c>
      <c r="I23" s="24"/>
      <c r="J23" s="24"/>
      <c r="K23" s="28" t="e">
        <f t="shared" si="0"/>
        <v>#DIV/0!</v>
      </c>
      <c r="L23" s="95">
        <f t="shared" si="3"/>
        <v>0</v>
      </c>
    </row>
    <row r="24" spans="1:12" s="27" customFormat="1" ht="15" hidden="1" outlineLevel="5">
      <c r="A24" s="18" t="s">
        <v>30</v>
      </c>
      <c r="B24" s="19">
        <v>1.82101020200121E+19</v>
      </c>
      <c r="C24" s="20" t="s">
        <v>30</v>
      </c>
      <c r="D24" s="24"/>
      <c r="E24" s="24"/>
      <c r="F24" s="22">
        <f t="shared" si="1"/>
        <v>0</v>
      </c>
      <c r="G24" s="23" t="e">
        <f t="shared" si="2"/>
        <v>#DIV/0!</v>
      </c>
      <c r="H24" s="24">
        <v>0</v>
      </c>
      <c r="I24" s="24"/>
      <c r="J24" s="24"/>
      <c r="K24" s="28" t="e">
        <f t="shared" si="0"/>
        <v>#DIV/0!</v>
      </c>
      <c r="L24" s="95">
        <f t="shared" si="3"/>
        <v>0</v>
      </c>
    </row>
    <row r="25" spans="1:12" s="27" customFormat="1" ht="178.5" hidden="1" outlineLevel="5">
      <c r="A25" s="18" t="s">
        <v>31</v>
      </c>
      <c r="B25" s="19" t="s">
        <v>28</v>
      </c>
      <c r="C25" s="20" t="s">
        <v>31</v>
      </c>
      <c r="D25" s="24"/>
      <c r="E25" s="24"/>
      <c r="F25" s="22">
        <f t="shared" si="1"/>
        <v>0</v>
      </c>
      <c r="G25" s="23" t="e">
        <f t="shared" si="2"/>
        <v>#DIV/0!</v>
      </c>
      <c r="H25" s="24">
        <v>0</v>
      </c>
      <c r="I25" s="24"/>
      <c r="J25" s="24"/>
      <c r="K25" s="28" t="e">
        <f t="shared" si="0"/>
        <v>#DIV/0!</v>
      </c>
      <c r="L25" s="95">
        <f t="shared" si="3"/>
        <v>0</v>
      </c>
    </row>
    <row r="26" spans="1:12" s="27" customFormat="1" ht="15" hidden="1" outlineLevel="3">
      <c r="A26" s="18" t="s">
        <v>32</v>
      </c>
      <c r="B26" s="19" t="s">
        <v>16</v>
      </c>
      <c r="C26" s="20" t="s">
        <v>32</v>
      </c>
      <c r="D26" s="24"/>
      <c r="E26" s="24"/>
      <c r="F26" s="22">
        <f t="shared" si="1"/>
        <v>0</v>
      </c>
      <c r="G26" s="23" t="e">
        <f t="shared" si="2"/>
        <v>#DIV/0!</v>
      </c>
      <c r="H26" s="24">
        <v>450200</v>
      </c>
      <c r="I26" s="24"/>
      <c r="J26" s="24"/>
      <c r="K26" s="28">
        <f t="shared" si="0"/>
        <v>0</v>
      </c>
      <c r="L26" s="95">
        <f t="shared" si="3"/>
        <v>0</v>
      </c>
    </row>
    <row r="27" spans="1:12" s="27" customFormat="1" ht="76.5" hidden="1" outlineLevel="4">
      <c r="A27" s="18" t="s">
        <v>33</v>
      </c>
      <c r="B27" s="19" t="s">
        <v>34</v>
      </c>
      <c r="C27" s="20" t="s">
        <v>33</v>
      </c>
      <c r="D27" s="24"/>
      <c r="E27" s="24"/>
      <c r="F27" s="22">
        <f t="shared" si="1"/>
        <v>0</v>
      </c>
      <c r="G27" s="23" t="e">
        <f t="shared" si="2"/>
        <v>#DIV/0!</v>
      </c>
      <c r="H27" s="24">
        <v>450200</v>
      </c>
      <c r="I27" s="24"/>
      <c r="J27" s="24"/>
      <c r="K27" s="28">
        <f t="shared" si="0"/>
        <v>0</v>
      </c>
      <c r="L27" s="95">
        <f t="shared" si="3"/>
        <v>0</v>
      </c>
    </row>
    <row r="28" spans="1:12" s="27" customFormat="1" ht="76.5" hidden="1" outlineLevel="5">
      <c r="A28" s="18" t="s">
        <v>33</v>
      </c>
      <c r="B28" s="19" t="s">
        <v>35</v>
      </c>
      <c r="C28" s="20" t="s">
        <v>33</v>
      </c>
      <c r="D28" s="24"/>
      <c r="E28" s="24"/>
      <c r="F28" s="22">
        <f t="shared" si="1"/>
        <v>0</v>
      </c>
      <c r="G28" s="23" t="e">
        <f t="shared" si="2"/>
        <v>#DIV/0!</v>
      </c>
      <c r="H28" s="24">
        <v>450200</v>
      </c>
      <c r="I28" s="24"/>
      <c r="J28" s="24"/>
      <c r="K28" s="28">
        <f t="shared" si="0"/>
        <v>0</v>
      </c>
      <c r="L28" s="95">
        <f t="shared" si="3"/>
        <v>0</v>
      </c>
    </row>
    <row r="29" spans="1:12" s="27" customFormat="1" ht="76.5" hidden="1" outlineLevel="5">
      <c r="A29" s="18" t="s">
        <v>36</v>
      </c>
      <c r="B29" s="19" t="s">
        <v>37</v>
      </c>
      <c r="C29" s="20" t="s">
        <v>36</v>
      </c>
      <c r="D29" s="24"/>
      <c r="E29" s="24"/>
      <c r="F29" s="22">
        <f t="shared" si="1"/>
        <v>0</v>
      </c>
      <c r="G29" s="23" t="e">
        <f t="shared" si="2"/>
        <v>#DIV/0!</v>
      </c>
      <c r="H29" s="24">
        <v>0</v>
      </c>
      <c r="I29" s="24"/>
      <c r="J29" s="24"/>
      <c r="K29" s="28" t="e">
        <f t="shared" si="0"/>
        <v>#DIV/0!</v>
      </c>
      <c r="L29" s="95">
        <f t="shared" si="3"/>
        <v>0</v>
      </c>
    </row>
    <row r="30" spans="1:12" s="27" customFormat="1" ht="15" hidden="1" outlineLevel="5">
      <c r="A30" s="18" t="s">
        <v>38</v>
      </c>
      <c r="B30" s="19">
        <v>1.82101020300121E+19</v>
      </c>
      <c r="C30" s="20" t="s">
        <v>38</v>
      </c>
      <c r="D30" s="24"/>
      <c r="E30" s="24"/>
      <c r="F30" s="22">
        <f t="shared" si="1"/>
        <v>0</v>
      </c>
      <c r="G30" s="23" t="e">
        <f t="shared" si="2"/>
        <v>#DIV/0!</v>
      </c>
      <c r="H30" s="24">
        <v>0</v>
      </c>
      <c r="I30" s="24"/>
      <c r="J30" s="24"/>
      <c r="K30" s="28" t="e">
        <f t="shared" si="0"/>
        <v>#DIV/0!</v>
      </c>
      <c r="L30" s="95">
        <f t="shared" si="3"/>
        <v>0</v>
      </c>
    </row>
    <row r="31" spans="1:12" s="27" customFormat="1" ht="76.5" hidden="1" outlineLevel="5">
      <c r="A31" s="18" t="s">
        <v>39</v>
      </c>
      <c r="B31" s="19" t="s">
        <v>37</v>
      </c>
      <c r="C31" s="20" t="s">
        <v>39</v>
      </c>
      <c r="D31" s="24"/>
      <c r="E31" s="24"/>
      <c r="F31" s="22">
        <f t="shared" si="1"/>
        <v>0</v>
      </c>
      <c r="G31" s="23" t="e">
        <f t="shared" si="2"/>
        <v>#DIV/0!</v>
      </c>
      <c r="H31" s="24">
        <v>0</v>
      </c>
      <c r="I31" s="24"/>
      <c r="J31" s="24"/>
      <c r="K31" s="28" t="e">
        <f t="shared" si="0"/>
        <v>#DIV/0!</v>
      </c>
      <c r="L31" s="95">
        <f t="shared" si="3"/>
        <v>0</v>
      </c>
    </row>
    <row r="32" spans="1:12" s="27" customFormat="1" ht="76.5" hidden="1" outlineLevel="5">
      <c r="A32" s="18" t="s">
        <v>40</v>
      </c>
      <c r="B32" s="19" t="s">
        <v>37</v>
      </c>
      <c r="C32" s="20" t="s">
        <v>40</v>
      </c>
      <c r="D32" s="24"/>
      <c r="E32" s="24"/>
      <c r="F32" s="22">
        <f t="shared" si="1"/>
        <v>0</v>
      </c>
      <c r="G32" s="23" t="e">
        <f t="shared" si="2"/>
        <v>#DIV/0!</v>
      </c>
      <c r="H32" s="24">
        <v>0</v>
      </c>
      <c r="I32" s="24"/>
      <c r="J32" s="24"/>
      <c r="K32" s="28" t="e">
        <f t="shared" si="0"/>
        <v>#DIV/0!</v>
      </c>
      <c r="L32" s="95">
        <f t="shared" si="3"/>
        <v>0</v>
      </c>
    </row>
    <row r="33" spans="1:12" s="27" customFormat="1" ht="15" hidden="1" outlineLevel="3">
      <c r="A33" s="18" t="s">
        <v>41</v>
      </c>
      <c r="B33" s="19" t="s">
        <v>16</v>
      </c>
      <c r="C33" s="20" t="s">
        <v>41</v>
      </c>
      <c r="D33" s="24"/>
      <c r="E33" s="24"/>
      <c r="F33" s="22">
        <f t="shared" si="1"/>
        <v>0</v>
      </c>
      <c r="G33" s="23" t="e">
        <f t="shared" si="2"/>
        <v>#DIV/0!</v>
      </c>
      <c r="H33" s="24">
        <v>300100</v>
      </c>
      <c r="I33" s="24"/>
      <c r="J33" s="24"/>
      <c r="K33" s="28">
        <f t="shared" si="0"/>
        <v>0</v>
      </c>
      <c r="L33" s="95">
        <f t="shared" si="3"/>
        <v>0</v>
      </c>
    </row>
    <row r="34" spans="1:12" s="27" customFormat="1" ht="153" hidden="1" outlineLevel="4">
      <c r="A34" s="18" t="s">
        <v>42</v>
      </c>
      <c r="B34" s="19" t="s">
        <v>43</v>
      </c>
      <c r="C34" s="20" t="s">
        <v>42</v>
      </c>
      <c r="D34" s="24"/>
      <c r="E34" s="24"/>
      <c r="F34" s="22">
        <f t="shared" si="1"/>
        <v>0</v>
      </c>
      <c r="G34" s="23" t="e">
        <f t="shared" si="2"/>
        <v>#DIV/0!</v>
      </c>
      <c r="H34" s="24">
        <v>300100</v>
      </c>
      <c r="I34" s="24"/>
      <c r="J34" s="24"/>
      <c r="K34" s="28">
        <f t="shared" si="0"/>
        <v>0</v>
      </c>
      <c r="L34" s="95">
        <f t="shared" si="3"/>
        <v>0</v>
      </c>
    </row>
    <row r="35" spans="1:12" s="27" customFormat="1" ht="153" hidden="1" outlineLevel="5">
      <c r="A35" s="18" t="s">
        <v>42</v>
      </c>
      <c r="B35" s="19" t="s">
        <v>44</v>
      </c>
      <c r="C35" s="20" t="s">
        <v>42</v>
      </c>
      <c r="D35" s="24"/>
      <c r="E35" s="24"/>
      <c r="F35" s="22">
        <f t="shared" si="1"/>
        <v>0</v>
      </c>
      <c r="G35" s="23" t="e">
        <f t="shared" si="2"/>
        <v>#DIV/0!</v>
      </c>
      <c r="H35" s="24">
        <v>300100</v>
      </c>
      <c r="I35" s="24"/>
      <c r="J35" s="24"/>
      <c r="K35" s="28">
        <f t="shared" si="0"/>
        <v>0</v>
      </c>
      <c r="L35" s="95">
        <f t="shared" si="3"/>
        <v>0</v>
      </c>
    </row>
    <row r="36" spans="1:12" s="27" customFormat="1" ht="369.75" hidden="1" outlineLevel="5">
      <c r="A36" s="18" t="s">
        <v>45</v>
      </c>
      <c r="B36" s="19" t="s">
        <v>46</v>
      </c>
      <c r="C36" s="20" t="s">
        <v>45</v>
      </c>
      <c r="D36" s="24"/>
      <c r="E36" s="24"/>
      <c r="F36" s="22">
        <f t="shared" si="1"/>
        <v>0</v>
      </c>
      <c r="G36" s="23" t="e">
        <f t="shared" si="2"/>
        <v>#DIV/0!</v>
      </c>
      <c r="H36" s="24">
        <v>0</v>
      </c>
      <c r="I36" s="24"/>
      <c r="J36" s="24"/>
      <c r="K36" s="28" t="e">
        <f t="shared" si="0"/>
        <v>#DIV/0!</v>
      </c>
      <c r="L36" s="95">
        <f t="shared" si="3"/>
        <v>0</v>
      </c>
    </row>
    <row r="37" spans="1:12" s="27" customFormat="1" ht="15" outlineLevel="2" collapsed="1">
      <c r="A37" s="18" t="s">
        <v>47</v>
      </c>
      <c r="B37" s="19" t="s">
        <v>48</v>
      </c>
      <c r="C37" s="20" t="s">
        <v>47</v>
      </c>
      <c r="D37" s="24">
        <v>7761450.8</v>
      </c>
      <c r="E37" s="24">
        <v>1875524.83</v>
      </c>
      <c r="F37" s="22">
        <f t="shared" si="1"/>
        <v>-5885925.97</v>
      </c>
      <c r="G37" s="23">
        <f t="shared" si="2"/>
        <v>0.2416461662038752</v>
      </c>
      <c r="H37" s="24">
        <v>9131400.31</v>
      </c>
      <c r="I37" s="24">
        <v>1748968.54</v>
      </c>
      <c r="J37" s="24">
        <f>I37-H37</f>
        <v>-7382431.7700000005</v>
      </c>
      <c r="K37" s="28">
        <f t="shared" si="0"/>
        <v>0.19153344291397076</v>
      </c>
      <c r="L37" s="95">
        <f t="shared" si="3"/>
        <v>-126556.29000000004</v>
      </c>
    </row>
    <row r="38" spans="1:12" s="27" customFormat="1" ht="24.75" customHeight="1" outlineLevel="1">
      <c r="A38" s="18" t="s">
        <v>49</v>
      </c>
      <c r="B38" s="19" t="s">
        <v>50</v>
      </c>
      <c r="C38" s="20" t="s">
        <v>49</v>
      </c>
      <c r="D38" s="21">
        <f>D39+D49+D53</f>
        <v>43380275.43</v>
      </c>
      <c r="E38" s="24">
        <f>E39+E49+E53</f>
        <v>10697135.86</v>
      </c>
      <c r="F38" s="22">
        <f t="shared" si="1"/>
        <v>-32683139.57</v>
      </c>
      <c r="G38" s="23">
        <f t="shared" si="2"/>
        <v>0.2465898557343484</v>
      </c>
      <c r="H38" s="24">
        <f>H39+H49+H53</f>
        <v>42025000</v>
      </c>
      <c r="I38" s="24">
        <f>I39+I49+I53</f>
        <v>11306777.14</v>
      </c>
      <c r="J38" s="24">
        <f>J39+J49+J53</f>
        <v>-30718222.86</v>
      </c>
      <c r="K38" s="28">
        <f t="shared" si="0"/>
        <v>0.26904883140987507</v>
      </c>
      <c r="L38" s="95">
        <f t="shared" si="3"/>
        <v>609641.2800000012</v>
      </c>
    </row>
    <row r="39" spans="1:12" ht="41.25" customHeight="1" outlineLevel="2">
      <c r="A39" s="29" t="s">
        <v>51</v>
      </c>
      <c r="B39" s="30" t="s">
        <v>52</v>
      </c>
      <c r="C39" s="31" t="s">
        <v>51</v>
      </c>
      <c r="D39" s="34">
        <v>33870686.82</v>
      </c>
      <c r="E39" s="34">
        <v>7788963.15</v>
      </c>
      <c r="F39" s="32">
        <f>E39-D39</f>
        <v>-26081723.67</v>
      </c>
      <c r="G39" s="33">
        <f>E39/D39</f>
        <v>0.2299617717052246</v>
      </c>
      <c r="H39" s="34">
        <v>31000000</v>
      </c>
      <c r="I39" s="34">
        <v>8333735.73</v>
      </c>
      <c r="J39" s="34">
        <f>I39-H39</f>
        <v>-22666264.27</v>
      </c>
      <c r="K39" s="33">
        <f t="shared" si="0"/>
        <v>0.2688301848387097</v>
      </c>
      <c r="L39" s="96">
        <f>I39-E39</f>
        <v>544772.5800000001</v>
      </c>
    </row>
    <row r="40" spans="1:12" ht="15" hidden="1" outlineLevel="3">
      <c r="A40" s="29" t="s">
        <v>53</v>
      </c>
      <c r="B40" s="30" t="s">
        <v>16</v>
      </c>
      <c r="C40" s="31" t="s">
        <v>53</v>
      </c>
      <c r="D40" s="34"/>
      <c r="E40" s="34"/>
      <c r="F40" s="32">
        <f aca="true" t="shared" si="4" ref="F40:F53">E40-D40</f>
        <v>0</v>
      </c>
      <c r="G40" s="33" t="e">
        <f aca="true" t="shared" si="5" ref="G40:G53">E40/D40</f>
        <v>#DIV/0!</v>
      </c>
      <c r="H40" s="34">
        <v>57591300</v>
      </c>
      <c r="I40" s="34"/>
      <c r="J40" s="34">
        <f aca="true" t="shared" si="6" ref="J40:J53">I40-H40</f>
        <v>-57591300</v>
      </c>
      <c r="K40" s="33">
        <f t="shared" si="0"/>
        <v>0</v>
      </c>
      <c r="L40" s="96">
        <f aca="true" t="shared" si="7" ref="L40:L53">I40-E40</f>
        <v>0</v>
      </c>
    </row>
    <row r="41" spans="1:12" ht="38.25" hidden="1" outlineLevel="4">
      <c r="A41" s="29" t="s">
        <v>54</v>
      </c>
      <c r="B41" s="30" t="s">
        <v>55</v>
      </c>
      <c r="C41" s="31" t="s">
        <v>54</v>
      </c>
      <c r="D41" s="34"/>
      <c r="E41" s="34"/>
      <c r="F41" s="32">
        <f t="shared" si="4"/>
        <v>0</v>
      </c>
      <c r="G41" s="33" t="e">
        <f t="shared" si="5"/>
        <v>#DIV/0!</v>
      </c>
      <c r="H41" s="34">
        <v>57591300</v>
      </c>
      <c r="I41" s="34"/>
      <c r="J41" s="34">
        <f t="shared" si="6"/>
        <v>-57591300</v>
      </c>
      <c r="K41" s="33">
        <f t="shared" si="0"/>
        <v>0</v>
      </c>
      <c r="L41" s="96">
        <f t="shared" si="7"/>
        <v>0</v>
      </c>
    </row>
    <row r="42" spans="1:12" ht="38.25" hidden="1" outlineLevel="5">
      <c r="A42" s="29" t="s">
        <v>54</v>
      </c>
      <c r="B42" s="30" t="s">
        <v>56</v>
      </c>
      <c r="C42" s="31" t="s">
        <v>54</v>
      </c>
      <c r="D42" s="34"/>
      <c r="E42" s="34"/>
      <c r="F42" s="32">
        <f t="shared" si="4"/>
        <v>0</v>
      </c>
      <c r="G42" s="33" t="e">
        <f t="shared" si="5"/>
        <v>#DIV/0!</v>
      </c>
      <c r="H42" s="34">
        <v>57591300</v>
      </c>
      <c r="I42" s="34"/>
      <c r="J42" s="34">
        <f t="shared" si="6"/>
        <v>-57591300</v>
      </c>
      <c r="K42" s="33">
        <f t="shared" si="0"/>
        <v>0</v>
      </c>
      <c r="L42" s="96">
        <f t="shared" si="7"/>
        <v>0</v>
      </c>
    </row>
    <row r="43" spans="1:12" ht="38.25" hidden="1" outlineLevel="5">
      <c r="A43" s="29" t="s">
        <v>57</v>
      </c>
      <c r="B43" s="30" t="s">
        <v>56</v>
      </c>
      <c r="C43" s="31" t="s">
        <v>57</v>
      </c>
      <c r="D43" s="34"/>
      <c r="E43" s="34"/>
      <c r="F43" s="32">
        <f t="shared" si="4"/>
        <v>0</v>
      </c>
      <c r="G43" s="33" t="e">
        <f t="shared" si="5"/>
        <v>#DIV/0!</v>
      </c>
      <c r="H43" s="34">
        <v>0</v>
      </c>
      <c r="I43" s="34"/>
      <c r="J43" s="34">
        <f t="shared" si="6"/>
        <v>0</v>
      </c>
      <c r="K43" s="33" t="e">
        <f t="shared" si="0"/>
        <v>#DIV/0!</v>
      </c>
      <c r="L43" s="96">
        <f t="shared" si="7"/>
        <v>0</v>
      </c>
    </row>
    <row r="44" spans="1:12" ht="38.25" hidden="1" outlineLevel="5">
      <c r="A44" s="29" t="s">
        <v>58</v>
      </c>
      <c r="B44" s="30" t="s">
        <v>56</v>
      </c>
      <c r="C44" s="31" t="s">
        <v>58</v>
      </c>
      <c r="D44" s="34"/>
      <c r="E44" s="34"/>
      <c r="F44" s="32">
        <f t="shared" si="4"/>
        <v>0</v>
      </c>
      <c r="G44" s="33" t="e">
        <f t="shared" si="5"/>
        <v>#DIV/0!</v>
      </c>
      <c r="H44" s="34">
        <v>0</v>
      </c>
      <c r="I44" s="34"/>
      <c r="J44" s="34">
        <f t="shared" si="6"/>
        <v>0</v>
      </c>
      <c r="K44" s="33" t="e">
        <f t="shared" si="0"/>
        <v>#DIV/0!</v>
      </c>
      <c r="L44" s="96">
        <f t="shared" si="7"/>
        <v>0</v>
      </c>
    </row>
    <row r="45" spans="1:12" ht="38.25" hidden="1" outlineLevel="5">
      <c r="A45" s="29" t="s">
        <v>59</v>
      </c>
      <c r="B45" s="30" t="s">
        <v>56</v>
      </c>
      <c r="C45" s="31" t="s">
        <v>59</v>
      </c>
      <c r="D45" s="34"/>
      <c r="E45" s="34"/>
      <c r="F45" s="32">
        <f t="shared" si="4"/>
        <v>0</v>
      </c>
      <c r="G45" s="33" t="e">
        <f t="shared" si="5"/>
        <v>#DIV/0!</v>
      </c>
      <c r="H45" s="34">
        <v>0</v>
      </c>
      <c r="I45" s="34"/>
      <c r="J45" s="34">
        <f t="shared" si="6"/>
        <v>0</v>
      </c>
      <c r="K45" s="33" t="e">
        <f t="shared" si="0"/>
        <v>#DIV/0!</v>
      </c>
      <c r="L45" s="96">
        <f t="shared" si="7"/>
        <v>0</v>
      </c>
    </row>
    <row r="46" spans="1:12" ht="15" hidden="1" outlineLevel="3">
      <c r="A46" s="29" t="s">
        <v>60</v>
      </c>
      <c r="B46" s="30" t="s">
        <v>16</v>
      </c>
      <c r="C46" s="31" t="s">
        <v>60</v>
      </c>
      <c r="D46" s="34"/>
      <c r="E46" s="34"/>
      <c r="F46" s="32">
        <f t="shared" si="4"/>
        <v>0</v>
      </c>
      <c r="G46" s="33" t="e">
        <f t="shared" si="5"/>
        <v>#DIV/0!</v>
      </c>
      <c r="H46" s="34">
        <v>0</v>
      </c>
      <c r="I46" s="34"/>
      <c r="J46" s="34">
        <f t="shared" si="6"/>
        <v>0</v>
      </c>
      <c r="K46" s="33" t="e">
        <f t="shared" si="0"/>
        <v>#DIV/0!</v>
      </c>
      <c r="L46" s="96">
        <f t="shared" si="7"/>
        <v>0</v>
      </c>
    </row>
    <row r="47" spans="1:12" ht="51" hidden="1" outlineLevel="4">
      <c r="A47" s="29" t="s">
        <v>61</v>
      </c>
      <c r="B47" s="30" t="s">
        <v>62</v>
      </c>
      <c r="C47" s="31" t="s">
        <v>61</v>
      </c>
      <c r="D47" s="34"/>
      <c r="E47" s="34"/>
      <c r="F47" s="32">
        <f t="shared" si="4"/>
        <v>0</v>
      </c>
      <c r="G47" s="33" t="e">
        <f t="shared" si="5"/>
        <v>#DIV/0!</v>
      </c>
      <c r="H47" s="34">
        <v>0</v>
      </c>
      <c r="I47" s="34"/>
      <c r="J47" s="34">
        <f t="shared" si="6"/>
        <v>0</v>
      </c>
      <c r="K47" s="33" t="e">
        <f t="shared" si="0"/>
        <v>#DIV/0!</v>
      </c>
      <c r="L47" s="96">
        <f t="shared" si="7"/>
        <v>0</v>
      </c>
    </row>
    <row r="48" spans="1:12" ht="51" hidden="1" outlineLevel="5">
      <c r="A48" s="29" t="s">
        <v>63</v>
      </c>
      <c r="B48" s="30" t="s">
        <v>64</v>
      </c>
      <c r="C48" s="31" t="s">
        <v>63</v>
      </c>
      <c r="D48" s="34"/>
      <c r="E48" s="34"/>
      <c r="F48" s="32">
        <f t="shared" si="4"/>
        <v>0</v>
      </c>
      <c r="G48" s="33" t="e">
        <f t="shared" si="5"/>
        <v>#DIV/0!</v>
      </c>
      <c r="H48" s="34">
        <v>0</v>
      </c>
      <c r="I48" s="34"/>
      <c r="J48" s="34">
        <f t="shared" si="6"/>
        <v>0</v>
      </c>
      <c r="K48" s="33" t="e">
        <f t="shared" si="0"/>
        <v>#DIV/0!</v>
      </c>
      <c r="L48" s="96">
        <f t="shared" si="7"/>
        <v>0</v>
      </c>
    </row>
    <row r="49" spans="1:12" ht="18.75" customHeight="1" outlineLevel="2" collapsed="1">
      <c r="A49" s="29" t="s">
        <v>65</v>
      </c>
      <c r="B49" s="30" t="s">
        <v>66</v>
      </c>
      <c r="C49" s="31" t="s">
        <v>65</v>
      </c>
      <c r="D49" s="32">
        <v>52847.33</v>
      </c>
      <c r="E49" s="32"/>
      <c r="F49" s="32">
        <f t="shared" si="4"/>
        <v>-52847.33</v>
      </c>
      <c r="G49" s="33">
        <f t="shared" si="5"/>
        <v>0</v>
      </c>
      <c r="H49" s="34">
        <v>25000</v>
      </c>
      <c r="I49" s="32">
        <v>26.46</v>
      </c>
      <c r="J49" s="34">
        <f t="shared" si="6"/>
        <v>-24973.54</v>
      </c>
      <c r="K49" s="33">
        <f t="shared" si="0"/>
        <v>0.0010584000000000001</v>
      </c>
      <c r="L49" s="96">
        <f t="shared" si="7"/>
        <v>26.46</v>
      </c>
    </row>
    <row r="50" spans="1:12" ht="15" hidden="1" outlineLevel="3">
      <c r="A50" s="29" t="s">
        <v>67</v>
      </c>
      <c r="B50" s="30" t="s">
        <v>16</v>
      </c>
      <c r="C50" s="31" t="s">
        <v>67</v>
      </c>
      <c r="D50" s="34"/>
      <c r="E50" s="34"/>
      <c r="F50" s="32">
        <f t="shared" si="4"/>
        <v>0</v>
      </c>
      <c r="G50" s="33" t="e">
        <f t="shared" si="5"/>
        <v>#DIV/0!</v>
      </c>
      <c r="H50" s="34"/>
      <c r="I50" s="34"/>
      <c r="J50" s="34">
        <f t="shared" si="6"/>
        <v>0</v>
      </c>
      <c r="K50" s="33" t="e">
        <f t="shared" si="0"/>
        <v>#DIV/0!</v>
      </c>
      <c r="L50" s="96">
        <f t="shared" si="7"/>
        <v>0</v>
      </c>
    </row>
    <row r="51" spans="1:12" ht="25.5" hidden="1" outlineLevel="4">
      <c r="A51" s="29" t="s">
        <v>68</v>
      </c>
      <c r="B51" s="30" t="s">
        <v>69</v>
      </c>
      <c r="C51" s="31" t="s">
        <v>68</v>
      </c>
      <c r="D51" s="34"/>
      <c r="E51" s="34"/>
      <c r="F51" s="32">
        <f t="shared" si="4"/>
        <v>0</v>
      </c>
      <c r="G51" s="33" t="e">
        <f t="shared" si="5"/>
        <v>#DIV/0!</v>
      </c>
      <c r="H51" s="34"/>
      <c r="I51" s="34"/>
      <c r="J51" s="34">
        <f t="shared" si="6"/>
        <v>0</v>
      </c>
      <c r="K51" s="33" t="e">
        <f t="shared" si="0"/>
        <v>#DIV/0!</v>
      </c>
      <c r="L51" s="96">
        <f t="shared" si="7"/>
        <v>0</v>
      </c>
    </row>
    <row r="52" spans="1:12" ht="25.5" hidden="1" outlineLevel="5">
      <c r="A52" s="29" t="s">
        <v>68</v>
      </c>
      <c r="B52" s="30" t="s">
        <v>70</v>
      </c>
      <c r="C52" s="31" t="s">
        <v>68</v>
      </c>
      <c r="D52" s="34"/>
      <c r="E52" s="34"/>
      <c r="F52" s="32">
        <f t="shared" si="4"/>
        <v>0</v>
      </c>
      <c r="G52" s="33" t="e">
        <f t="shared" si="5"/>
        <v>#DIV/0!</v>
      </c>
      <c r="H52" s="34"/>
      <c r="I52" s="34"/>
      <c r="J52" s="34">
        <f t="shared" si="6"/>
        <v>0</v>
      </c>
      <c r="K52" s="33" t="e">
        <f t="shared" si="0"/>
        <v>#DIV/0!</v>
      </c>
      <c r="L52" s="96">
        <f t="shared" si="7"/>
        <v>0</v>
      </c>
    </row>
    <row r="53" spans="1:12" ht="46.5" customHeight="1" outlineLevel="2" collapsed="1">
      <c r="A53" s="29" t="s">
        <v>71</v>
      </c>
      <c r="B53" s="30" t="s">
        <v>72</v>
      </c>
      <c r="C53" s="31" t="s">
        <v>71</v>
      </c>
      <c r="D53" s="34">
        <v>9456741.28</v>
      </c>
      <c r="E53" s="34">
        <v>2908172.71</v>
      </c>
      <c r="F53" s="32">
        <f t="shared" si="4"/>
        <v>-6548568.569999999</v>
      </c>
      <c r="G53" s="33">
        <f t="shared" si="5"/>
        <v>0.30752376784912955</v>
      </c>
      <c r="H53" s="34">
        <v>11000000</v>
      </c>
      <c r="I53" s="34">
        <v>2973014.95</v>
      </c>
      <c r="J53" s="34">
        <f t="shared" si="6"/>
        <v>-8026985.05</v>
      </c>
      <c r="K53" s="33">
        <f t="shared" si="0"/>
        <v>0.27027408636363637</v>
      </c>
      <c r="L53" s="96">
        <f t="shared" si="7"/>
        <v>64842.24000000022</v>
      </c>
    </row>
    <row r="54" spans="1:12" ht="15" hidden="1" outlineLevel="3">
      <c r="A54" s="29" t="s">
        <v>73</v>
      </c>
      <c r="B54" s="30" t="s">
        <v>16</v>
      </c>
      <c r="C54" s="31" t="s">
        <v>73</v>
      </c>
      <c r="D54" s="32"/>
      <c r="E54" s="32"/>
      <c r="F54" s="32"/>
      <c r="G54" s="33" t="e">
        <f>D54/#REF!</f>
        <v>#REF!</v>
      </c>
      <c r="H54" s="34">
        <v>8300000</v>
      </c>
      <c r="I54" s="34">
        <v>401120</v>
      </c>
      <c r="J54" s="34"/>
      <c r="K54" s="33">
        <f t="shared" si="0"/>
        <v>0.04832771084337349</v>
      </c>
      <c r="L54" s="96" t="e">
        <f>D54-#REF!</f>
        <v>#REF!</v>
      </c>
    </row>
    <row r="55" spans="1:12" ht="51" hidden="1" outlineLevel="4">
      <c r="A55" s="29" t="s">
        <v>74</v>
      </c>
      <c r="B55" s="30" t="s">
        <v>75</v>
      </c>
      <c r="C55" s="31" t="s">
        <v>74</v>
      </c>
      <c r="D55" s="32"/>
      <c r="E55" s="32"/>
      <c r="F55" s="32"/>
      <c r="G55" s="33" t="e">
        <f>D55/#REF!</f>
        <v>#REF!</v>
      </c>
      <c r="H55" s="34">
        <v>8300000</v>
      </c>
      <c r="I55" s="34">
        <v>401120</v>
      </c>
      <c r="J55" s="34"/>
      <c r="K55" s="33">
        <f t="shared" si="0"/>
        <v>0.04832771084337349</v>
      </c>
      <c r="L55" s="96" t="e">
        <f>D55-#REF!</f>
        <v>#REF!</v>
      </c>
    </row>
    <row r="56" spans="1:12" ht="51" hidden="1" outlineLevel="5">
      <c r="A56" s="29" t="s">
        <v>74</v>
      </c>
      <c r="B56" s="30" t="s">
        <v>76</v>
      </c>
      <c r="C56" s="31" t="s">
        <v>74</v>
      </c>
      <c r="D56" s="32"/>
      <c r="E56" s="32"/>
      <c r="F56" s="32"/>
      <c r="G56" s="33" t="e">
        <f>D56/#REF!</f>
        <v>#REF!</v>
      </c>
      <c r="H56" s="34">
        <v>8300000</v>
      </c>
      <c r="I56" s="34">
        <v>0</v>
      </c>
      <c r="J56" s="34"/>
      <c r="K56" s="33">
        <f t="shared" si="0"/>
        <v>0</v>
      </c>
      <c r="L56" s="96" t="e">
        <f>D56-#REF!</f>
        <v>#REF!</v>
      </c>
    </row>
    <row r="57" spans="1:12" ht="51" hidden="1" outlineLevel="5">
      <c r="A57" s="29" t="s">
        <v>77</v>
      </c>
      <c r="B57" s="30" t="s">
        <v>76</v>
      </c>
      <c r="C57" s="31" t="s">
        <v>77</v>
      </c>
      <c r="D57" s="32"/>
      <c r="E57" s="32"/>
      <c r="F57" s="32"/>
      <c r="G57" s="33" t="e">
        <f>D57/#REF!</f>
        <v>#REF!</v>
      </c>
      <c r="H57" s="34">
        <v>0</v>
      </c>
      <c r="I57" s="34">
        <v>401106.8</v>
      </c>
      <c r="J57" s="34"/>
      <c r="K57" s="33" t="e">
        <f t="shared" si="0"/>
        <v>#DIV/0!</v>
      </c>
      <c r="L57" s="96" t="e">
        <f>D57-#REF!</f>
        <v>#REF!</v>
      </c>
    </row>
    <row r="58" spans="1:12" ht="51" hidden="1" outlineLevel="5">
      <c r="A58" s="29" t="s">
        <v>78</v>
      </c>
      <c r="B58" s="30" t="s">
        <v>76</v>
      </c>
      <c r="C58" s="31" t="s">
        <v>78</v>
      </c>
      <c r="D58" s="32"/>
      <c r="E58" s="32"/>
      <c r="F58" s="32"/>
      <c r="G58" s="33" t="e">
        <f>D58/#REF!</f>
        <v>#REF!</v>
      </c>
      <c r="H58" s="34">
        <v>0</v>
      </c>
      <c r="I58" s="34">
        <v>13.2</v>
      </c>
      <c r="J58" s="34"/>
      <c r="K58" s="33" t="e">
        <f t="shared" si="0"/>
        <v>#DIV/0!</v>
      </c>
      <c r="L58" s="96" t="e">
        <f>D58-#REF!</f>
        <v>#REF!</v>
      </c>
    </row>
    <row r="59" spans="1:12" s="27" customFormat="1" ht="22.5" customHeight="1" outlineLevel="1" collapsed="1">
      <c r="A59" s="18" t="s">
        <v>79</v>
      </c>
      <c r="B59" s="19" t="s">
        <v>80</v>
      </c>
      <c r="C59" s="20" t="s">
        <v>79</v>
      </c>
      <c r="D59" s="21">
        <f>D60+D61+D62</f>
        <v>89637094.4</v>
      </c>
      <c r="E59" s="21">
        <f>E60+E61+E62</f>
        <v>15437409.79</v>
      </c>
      <c r="F59" s="21">
        <f>E59-D59</f>
        <v>-74199684.61000001</v>
      </c>
      <c r="G59" s="28">
        <f aca="true" t="shared" si="8" ref="G59:G69">E59/D59</f>
        <v>0.1722212203924361</v>
      </c>
      <c r="H59" s="24">
        <f>H60+H61+H62</f>
        <v>95600000</v>
      </c>
      <c r="I59" s="24">
        <f>I60+I61+I62</f>
        <v>17718526.029999997</v>
      </c>
      <c r="J59" s="24">
        <f>J60+J61+J62</f>
        <v>-77881473.97</v>
      </c>
      <c r="K59" s="28">
        <f t="shared" si="0"/>
        <v>0.1853402304393305</v>
      </c>
      <c r="L59" s="97">
        <f aca="true" t="shared" si="9" ref="L59:L69">I59-E59</f>
        <v>2281116.2399999984</v>
      </c>
    </row>
    <row r="60" spans="1:12" ht="49.5" customHeight="1" outlineLevel="2">
      <c r="A60" s="29" t="s">
        <v>81</v>
      </c>
      <c r="B60" s="30" t="s">
        <v>82</v>
      </c>
      <c r="C60" s="31" t="s">
        <v>81</v>
      </c>
      <c r="D60" s="34">
        <v>14019050.82</v>
      </c>
      <c r="E60" s="34">
        <v>714414.19</v>
      </c>
      <c r="F60" s="32">
        <f>E60-D60</f>
        <v>-13304636.63</v>
      </c>
      <c r="G60" s="33">
        <f t="shared" si="8"/>
        <v>0.05096023968903766</v>
      </c>
      <c r="H60" s="34">
        <v>14600000</v>
      </c>
      <c r="I60" s="34">
        <v>1178971.37</v>
      </c>
      <c r="J60" s="34">
        <f>I60-H60</f>
        <v>-13421028.629999999</v>
      </c>
      <c r="K60" s="33">
        <f t="shared" si="0"/>
        <v>0.08075146369863015</v>
      </c>
      <c r="L60" s="96">
        <f t="shared" si="9"/>
        <v>464557.18000000017</v>
      </c>
    </row>
    <row r="61" spans="1:12" ht="15" outlineLevel="4">
      <c r="A61" s="29" t="s">
        <v>83</v>
      </c>
      <c r="B61" s="30" t="s">
        <v>84</v>
      </c>
      <c r="C61" s="31" t="s">
        <v>83</v>
      </c>
      <c r="D61" s="34">
        <v>58389826.55</v>
      </c>
      <c r="E61" s="34">
        <v>13723778.69</v>
      </c>
      <c r="F61" s="32">
        <f>E61-D61</f>
        <v>-44666047.86</v>
      </c>
      <c r="G61" s="33">
        <f t="shared" si="8"/>
        <v>0.2350371546017206</v>
      </c>
      <c r="H61" s="34">
        <v>63500000</v>
      </c>
      <c r="I61" s="34">
        <v>15436208.44</v>
      </c>
      <c r="J61" s="34">
        <f>I61-H61</f>
        <v>-48063791.56</v>
      </c>
      <c r="K61" s="33">
        <f t="shared" si="0"/>
        <v>0.24308989669291337</v>
      </c>
      <c r="L61" s="96">
        <f t="shared" si="9"/>
        <v>1712429.75</v>
      </c>
    </row>
    <row r="62" spans="1:12" ht="51.75" customHeight="1" outlineLevel="4">
      <c r="A62" s="29" t="s">
        <v>85</v>
      </c>
      <c r="B62" s="30" t="s">
        <v>86</v>
      </c>
      <c r="C62" s="31" t="s">
        <v>85</v>
      </c>
      <c r="D62" s="34">
        <v>17228217.03</v>
      </c>
      <c r="E62" s="34">
        <v>999216.91</v>
      </c>
      <c r="F62" s="32">
        <f>E62-D62</f>
        <v>-16229000.120000001</v>
      </c>
      <c r="G62" s="33">
        <f t="shared" si="8"/>
        <v>0.057998857819125116</v>
      </c>
      <c r="H62" s="34">
        <v>17500000</v>
      </c>
      <c r="I62" s="34">
        <v>1103346.22</v>
      </c>
      <c r="J62" s="34">
        <f>I62-H62</f>
        <v>-16396653.78</v>
      </c>
      <c r="K62" s="33">
        <f t="shared" si="0"/>
        <v>0.06304835542857143</v>
      </c>
      <c r="L62" s="96">
        <f t="shared" si="9"/>
        <v>104129.30999999994</v>
      </c>
    </row>
    <row r="63" spans="1:12" s="27" customFormat="1" ht="21.75" customHeight="1" outlineLevel="1">
      <c r="A63" s="18" t="s">
        <v>87</v>
      </c>
      <c r="B63" s="19" t="s">
        <v>88</v>
      </c>
      <c r="C63" s="20" t="s">
        <v>87</v>
      </c>
      <c r="D63" s="21">
        <f>D64+D69</f>
        <v>9032028.71</v>
      </c>
      <c r="E63" s="21">
        <f>E64+E69</f>
        <v>1609616.48</v>
      </c>
      <c r="F63" s="21">
        <f>F64+F69</f>
        <v>-7422412.23</v>
      </c>
      <c r="G63" s="28">
        <f t="shared" si="8"/>
        <v>0.17821206416426458</v>
      </c>
      <c r="H63" s="24">
        <f>H64+H69</f>
        <v>7560000</v>
      </c>
      <c r="I63" s="24">
        <f>I64+I69</f>
        <v>2517726.14</v>
      </c>
      <c r="J63" s="24">
        <f>J64+J69</f>
        <v>-5042273.859999999</v>
      </c>
      <c r="K63" s="28">
        <f t="shared" si="0"/>
        <v>0.3330325582010582</v>
      </c>
      <c r="L63" s="97">
        <f t="shared" si="9"/>
        <v>908109.6600000001</v>
      </c>
    </row>
    <row r="64" spans="1:12" ht="51" outlineLevel="2">
      <c r="A64" s="29" t="s">
        <v>89</v>
      </c>
      <c r="B64" s="30" t="s">
        <v>90</v>
      </c>
      <c r="C64" s="31" t="s">
        <v>89</v>
      </c>
      <c r="D64" s="34">
        <v>8787028.71</v>
      </c>
      <c r="E64" s="34">
        <v>1609616.48</v>
      </c>
      <c r="F64" s="32">
        <f aca="true" t="shared" si="10" ref="F64:F69">E64-D64</f>
        <v>-7177412.23</v>
      </c>
      <c r="G64" s="33">
        <f t="shared" si="8"/>
        <v>0.1831809742658733</v>
      </c>
      <c r="H64" s="34">
        <v>7460000</v>
      </c>
      <c r="I64" s="34">
        <v>2432726.14</v>
      </c>
      <c r="J64" s="34">
        <f aca="true" t="shared" si="11" ref="J64:J69">I64-H64</f>
        <v>-5027273.859999999</v>
      </c>
      <c r="K64" s="33">
        <f t="shared" si="0"/>
        <v>0.3261026997319035</v>
      </c>
      <c r="L64" s="96">
        <f t="shared" si="9"/>
        <v>823109.6600000001</v>
      </c>
    </row>
    <row r="65" spans="1:12" ht="15" hidden="1" outlineLevel="3">
      <c r="A65" s="29" t="s">
        <v>91</v>
      </c>
      <c r="B65" s="30" t="s">
        <v>16</v>
      </c>
      <c r="C65" s="31" t="s">
        <v>91</v>
      </c>
      <c r="D65" s="34"/>
      <c r="E65" s="34"/>
      <c r="F65" s="32">
        <f t="shared" si="10"/>
        <v>0</v>
      </c>
      <c r="G65" s="33" t="e">
        <f t="shared" si="8"/>
        <v>#DIV/0!</v>
      </c>
      <c r="H65" s="34"/>
      <c r="I65" s="34"/>
      <c r="J65" s="34">
        <f t="shared" si="11"/>
        <v>0</v>
      </c>
      <c r="K65" s="33" t="e">
        <f t="shared" si="0"/>
        <v>#DIV/0!</v>
      </c>
      <c r="L65" s="96">
        <f t="shared" si="9"/>
        <v>0</v>
      </c>
    </row>
    <row r="66" spans="1:12" ht="63.75" hidden="1" outlineLevel="4">
      <c r="A66" s="29" t="s">
        <v>92</v>
      </c>
      <c r="B66" s="30" t="s">
        <v>93</v>
      </c>
      <c r="C66" s="31" t="s">
        <v>92</v>
      </c>
      <c r="D66" s="34"/>
      <c r="E66" s="34"/>
      <c r="F66" s="32">
        <f t="shared" si="10"/>
        <v>0</v>
      </c>
      <c r="G66" s="33" t="e">
        <f t="shared" si="8"/>
        <v>#DIV/0!</v>
      </c>
      <c r="H66" s="34"/>
      <c r="I66" s="34"/>
      <c r="J66" s="34">
        <f t="shared" si="11"/>
        <v>0</v>
      </c>
      <c r="K66" s="33" t="e">
        <f t="shared" si="0"/>
        <v>#DIV/0!</v>
      </c>
      <c r="L66" s="96">
        <f t="shared" si="9"/>
        <v>0</v>
      </c>
    </row>
    <row r="67" spans="1:12" ht="63.75" hidden="1" outlineLevel="5">
      <c r="A67" s="29" t="s">
        <v>92</v>
      </c>
      <c r="B67" s="30" t="s">
        <v>94</v>
      </c>
      <c r="C67" s="31" t="s">
        <v>92</v>
      </c>
      <c r="D67" s="34"/>
      <c r="E67" s="34"/>
      <c r="F67" s="32">
        <f t="shared" si="10"/>
        <v>0</v>
      </c>
      <c r="G67" s="33" t="e">
        <f t="shared" si="8"/>
        <v>#DIV/0!</v>
      </c>
      <c r="H67" s="34"/>
      <c r="I67" s="34"/>
      <c r="J67" s="34">
        <f t="shared" si="11"/>
        <v>0</v>
      </c>
      <c r="K67" s="33" t="e">
        <f t="shared" si="0"/>
        <v>#DIV/0!</v>
      </c>
      <c r="L67" s="96">
        <f t="shared" si="9"/>
        <v>0</v>
      </c>
    </row>
    <row r="68" spans="1:12" ht="89.25" hidden="1" outlineLevel="5">
      <c r="A68" s="29" t="s">
        <v>95</v>
      </c>
      <c r="B68" s="30" t="s">
        <v>96</v>
      </c>
      <c r="C68" s="31" t="s">
        <v>95</v>
      </c>
      <c r="D68" s="34"/>
      <c r="E68" s="34"/>
      <c r="F68" s="32">
        <f t="shared" si="10"/>
        <v>0</v>
      </c>
      <c r="G68" s="33" t="e">
        <f t="shared" si="8"/>
        <v>#DIV/0!</v>
      </c>
      <c r="H68" s="34"/>
      <c r="I68" s="34"/>
      <c r="J68" s="34">
        <f t="shared" si="11"/>
        <v>0</v>
      </c>
      <c r="K68" s="33" t="e">
        <f t="shared" si="0"/>
        <v>#DIV/0!</v>
      </c>
      <c r="L68" s="96">
        <f t="shared" si="9"/>
        <v>0</v>
      </c>
    </row>
    <row r="69" spans="1:12" ht="54.75" customHeight="1" outlineLevel="2" collapsed="1">
      <c r="A69" s="29" t="s">
        <v>97</v>
      </c>
      <c r="B69" s="30" t="s">
        <v>98</v>
      </c>
      <c r="C69" s="31" t="s">
        <v>97</v>
      </c>
      <c r="D69" s="32">
        <v>245000</v>
      </c>
      <c r="E69" s="32"/>
      <c r="F69" s="32">
        <f t="shared" si="10"/>
        <v>-245000</v>
      </c>
      <c r="G69" s="33">
        <f t="shared" si="8"/>
        <v>0</v>
      </c>
      <c r="H69" s="34">
        <v>100000</v>
      </c>
      <c r="I69" s="32">
        <v>85000</v>
      </c>
      <c r="J69" s="34">
        <f t="shared" si="11"/>
        <v>-15000</v>
      </c>
      <c r="K69" s="33">
        <f t="shared" si="0"/>
        <v>0.85</v>
      </c>
      <c r="L69" s="96">
        <f t="shared" si="9"/>
        <v>85000</v>
      </c>
    </row>
    <row r="70" spans="1:12" ht="15" hidden="1" outlineLevel="3">
      <c r="A70" s="29" t="s">
        <v>99</v>
      </c>
      <c r="B70" s="30" t="s">
        <v>16</v>
      </c>
      <c r="C70" s="31" t="s">
        <v>99</v>
      </c>
      <c r="D70" s="32"/>
      <c r="E70" s="32"/>
      <c r="F70" s="32"/>
      <c r="G70" s="33" t="e">
        <f>D70/#REF!</f>
        <v>#REF!</v>
      </c>
      <c r="H70" s="34">
        <v>60000</v>
      </c>
      <c r="I70" s="34">
        <v>0</v>
      </c>
      <c r="J70" s="34"/>
      <c r="K70" s="33">
        <f t="shared" si="0"/>
        <v>0</v>
      </c>
      <c r="L70" s="96" t="e">
        <f>D70-#REF!</f>
        <v>#REF!</v>
      </c>
    </row>
    <row r="71" spans="1:12" ht="38.25" hidden="1" outlineLevel="4">
      <c r="A71" s="29" t="s">
        <v>100</v>
      </c>
      <c r="B71" s="30" t="s">
        <v>101</v>
      </c>
      <c r="C71" s="31" t="s">
        <v>100</v>
      </c>
      <c r="D71" s="32"/>
      <c r="E71" s="32"/>
      <c r="F71" s="32"/>
      <c r="G71" s="33" t="e">
        <f>D71/#REF!</f>
        <v>#REF!</v>
      </c>
      <c r="H71" s="34">
        <v>60000</v>
      </c>
      <c r="I71" s="34">
        <v>0</v>
      </c>
      <c r="J71" s="34"/>
      <c r="K71" s="33">
        <f t="shared" si="0"/>
        <v>0</v>
      </c>
      <c r="L71" s="96" t="e">
        <f>D71-#REF!</f>
        <v>#REF!</v>
      </c>
    </row>
    <row r="72" spans="1:12" ht="38.25" hidden="1" outlineLevel="5">
      <c r="A72" s="29" t="s">
        <v>100</v>
      </c>
      <c r="B72" s="30" t="s">
        <v>102</v>
      </c>
      <c r="C72" s="31" t="s">
        <v>100</v>
      </c>
      <c r="D72" s="32"/>
      <c r="E72" s="32"/>
      <c r="F72" s="32"/>
      <c r="G72" s="33" t="e">
        <f>D72/#REF!</f>
        <v>#REF!</v>
      </c>
      <c r="H72" s="34">
        <v>60000</v>
      </c>
      <c r="I72" s="34">
        <v>0</v>
      </c>
      <c r="J72" s="34"/>
      <c r="K72" s="33">
        <f t="shared" si="0"/>
        <v>0</v>
      </c>
      <c r="L72" s="96" t="e">
        <f>D72-#REF!</f>
        <v>#REF!</v>
      </c>
    </row>
    <row r="73" spans="1:12" s="27" customFormat="1" ht="51.75" customHeight="1" outlineLevel="1" collapsed="1">
      <c r="A73" s="18" t="s">
        <v>103</v>
      </c>
      <c r="B73" s="19" t="s">
        <v>104</v>
      </c>
      <c r="C73" s="20" t="s">
        <v>103</v>
      </c>
      <c r="D73" s="24">
        <v>52.77</v>
      </c>
      <c r="E73" s="24">
        <v>1.09</v>
      </c>
      <c r="F73" s="21">
        <f>E73-D73</f>
        <v>-51.68</v>
      </c>
      <c r="G73" s="28">
        <f>E73/D73</f>
        <v>0.020655675573242372</v>
      </c>
      <c r="H73" s="24"/>
      <c r="I73" s="24"/>
      <c r="J73" s="24"/>
      <c r="K73" s="28"/>
      <c r="L73" s="97">
        <f>I73-E73</f>
        <v>-1.09</v>
      </c>
    </row>
    <row r="74" spans="1:12" s="27" customFormat="1" ht="15" hidden="1" outlineLevel="3">
      <c r="A74" s="18" t="s">
        <v>105</v>
      </c>
      <c r="B74" s="19" t="s">
        <v>16</v>
      </c>
      <c r="C74" s="20" t="s">
        <v>105</v>
      </c>
      <c r="D74" s="21"/>
      <c r="E74" s="21"/>
      <c r="F74" s="21"/>
      <c r="G74" s="28" t="e">
        <f>D74/#REF!</f>
        <v>#REF!</v>
      </c>
      <c r="H74" s="24">
        <v>0</v>
      </c>
      <c r="I74" s="24">
        <v>78.92</v>
      </c>
      <c r="J74" s="24"/>
      <c r="K74" s="28" t="e">
        <f t="shared" si="0"/>
        <v>#DIV/0!</v>
      </c>
      <c r="L74" s="97" t="e">
        <f>D74-#REF!</f>
        <v>#REF!</v>
      </c>
    </row>
    <row r="75" spans="1:12" s="27" customFormat="1" ht="102" hidden="1" outlineLevel="4">
      <c r="A75" s="18" t="s">
        <v>106</v>
      </c>
      <c r="B75" s="19" t="s">
        <v>107</v>
      </c>
      <c r="C75" s="20" t="s">
        <v>106</v>
      </c>
      <c r="D75" s="21"/>
      <c r="E75" s="21"/>
      <c r="F75" s="21"/>
      <c r="G75" s="28" t="e">
        <f>D75/#REF!</f>
        <v>#REF!</v>
      </c>
      <c r="H75" s="24">
        <v>0</v>
      </c>
      <c r="I75" s="24">
        <v>78.92</v>
      </c>
      <c r="J75" s="24"/>
      <c r="K75" s="28" t="e">
        <f t="shared" si="0"/>
        <v>#DIV/0!</v>
      </c>
      <c r="L75" s="97" t="e">
        <f>D75-#REF!</f>
        <v>#REF!</v>
      </c>
    </row>
    <row r="76" spans="1:12" s="27" customFormat="1" ht="102" hidden="1" outlineLevel="5">
      <c r="A76" s="18" t="s">
        <v>108</v>
      </c>
      <c r="B76" s="19" t="s">
        <v>109</v>
      </c>
      <c r="C76" s="20" t="s">
        <v>108</v>
      </c>
      <c r="D76" s="21"/>
      <c r="E76" s="21"/>
      <c r="F76" s="21"/>
      <c r="G76" s="28" t="e">
        <f>D76/#REF!</f>
        <v>#REF!</v>
      </c>
      <c r="H76" s="24">
        <v>0</v>
      </c>
      <c r="I76" s="24">
        <v>78.92</v>
      </c>
      <c r="J76" s="24"/>
      <c r="K76" s="28" t="e">
        <f>I76/H76</f>
        <v>#DIV/0!</v>
      </c>
      <c r="L76" s="97" t="e">
        <f>D76-#REF!</f>
        <v>#REF!</v>
      </c>
    </row>
    <row r="77" spans="1:12" s="27" customFormat="1" ht="39" customHeight="1" outlineLevel="5">
      <c r="A77" s="18"/>
      <c r="B77" s="35" t="s">
        <v>110</v>
      </c>
      <c r="C77" s="36"/>
      <c r="D77" s="37">
        <f>D78+D84+D100+D103+D106+D107</f>
        <v>76698703.58999999</v>
      </c>
      <c r="E77" s="37">
        <f>E78+E84+E100+E103+E106+E107</f>
        <v>16287221.000000002</v>
      </c>
      <c r="F77" s="37">
        <f>F78+F84+F100+F103+F106+F107</f>
        <v>-60411482.59</v>
      </c>
      <c r="G77" s="37">
        <f>E77/D77</f>
        <v>0.2123532763612909</v>
      </c>
      <c r="H77" s="37">
        <f>H78+H84+H100+H103+H106+H107</f>
        <v>74867724.1</v>
      </c>
      <c r="I77" s="37">
        <f>I78+I84+I100+I103+I106+I107</f>
        <v>14681099.220000003</v>
      </c>
      <c r="J77" s="37">
        <f>J78+J84+J100+J103+J106+J107</f>
        <v>-60235181.58</v>
      </c>
      <c r="K77" s="37">
        <f>I77/H77*100</f>
        <v>19.609383611542164</v>
      </c>
      <c r="L77" s="98">
        <f>I77-E77</f>
        <v>-1606121.7799999993</v>
      </c>
    </row>
    <row r="78" spans="1:12" s="27" customFormat="1" ht="42" customHeight="1" outlineLevel="1">
      <c r="A78" s="18" t="s">
        <v>111</v>
      </c>
      <c r="B78" s="19" t="s">
        <v>112</v>
      </c>
      <c r="C78" s="20" t="s">
        <v>111</v>
      </c>
      <c r="D78" s="21">
        <f>D79+D80+D82+D83</f>
        <v>40686340.85</v>
      </c>
      <c r="E78" s="21">
        <f>E79+E80+E82+E83</f>
        <v>6242319.42</v>
      </c>
      <c r="F78" s="21">
        <f>F79+F80+F82+F83</f>
        <v>-34444021.43</v>
      </c>
      <c r="G78" s="28">
        <f>E78/D78</f>
        <v>0.1534254319653324</v>
      </c>
      <c r="H78" s="24">
        <f>H79+H80+H82+H83</f>
        <v>37383600</v>
      </c>
      <c r="I78" s="24">
        <f>I79+I80+I81+I82+I83</f>
        <v>10013465.060000002</v>
      </c>
      <c r="J78" s="24">
        <f>J79+J80+J82+J83</f>
        <v>-27418691.639999997</v>
      </c>
      <c r="K78" s="28">
        <f aca="true" t="shared" si="12" ref="K78:K122">I78/H78</f>
        <v>0.26785716356905176</v>
      </c>
      <c r="L78" s="97">
        <f>I78-E78</f>
        <v>3771145.6400000025</v>
      </c>
    </row>
    <row r="79" spans="1:12" ht="47.25" customHeight="1" outlineLevel="4">
      <c r="A79" s="29" t="s">
        <v>113</v>
      </c>
      <c r="B79" s="30" t="s">
        <v>114</v>
      </c>
      <c r="C79" s="31" t="s">
        <v>113</v>
      </c>
      <c r="D79" s="34">
        <v>26827434.71</v>
      </c>
      <c r="E79" s="34">
        <v>4715046.22</v>
      </c>
      <c r="F79" s="32">
        <f>E79-D79</f>
        <v>-22112388.490000002</v>
      </c>
      <c r="G79" s="33">
        <f>E79/D79</f>
        <v>0.17575464337044694</v>
      </c>
      <c r="H79" s="34">
        <v>24000000</v>
      </c>
      <c r="I79" s="34">
        <v>5441861.28</v>
      </c>
      <c r="J79" s="34">
        <f>I79-H79</f>
        <v>-18558138.72</v>
      </c>
      <c r="K79" s="33">
        <f t="shared" si="12"/>
        <v>0.22674422000000002</v>
      </c>
      <c r="L79" s="96">
        <f>I79-E79</f>
        <v>726815.0600000005</v>
      </c>
    </row>
    <row r="80" spans="1:12" ht="43.5" customHeight="1" outlineLevel="4">
      <c r="A80" s="29" t="s">
        <v>115</v>
      </c>
      <c r="B80" s="30" t="s">
        <v>116</v>
      </c>
      <c r="C80" s="31" t="s">
        <v>115</v>
      </c>
      <c r="D80" s="34">
        <v>1223660.23</v>
      </c>
      <c r="E80" s="34">
        <v>279150.52</v>
      </c>
      <c r="F80" s="32">
        <f>E80-D80</f>
        <v>-944509.71</v>
      </c>
      <c r="G80" s="33">
        <f>E80/D80</f>
        <v>0.22812747620309604</v>
      </c>
      <c r="H80" s="34">
        <v>1477000</v>
      </c>
      <c r="I80" s="34">
        <v>330061.96</v>
      </c>
      <c r="J80" s="34">
        <f>I80-H80</f>
        <v>-1146938.04</v>
      </c>
      <c r="K80" s="33">
        <f t="shared" si="12"/>
        <v>0.22346781313473257</v>
      </c>
      <c r="L80" s="96">
        <f>I80-E80</f>
        <v>50911.44</v>
      </c>
    </row>
    <row r="81" spans="1:12" ht="47.25" customHeight="1" outlineLevel="4">
      <c r="A81" s="29"/>
      <c r="B81" s="30" t="s">
        <v>201</v>
      </c>
      <c r="C81" s="31" t="s">
        <v>202</v>
      </c>
      <c r="D81" s="34"/>
      <c r="E81" s="34"/>
      <c r="F81" s="32"/>
      <c r="G81" s="33"/>
      <c r="H81" s="34"/>
      <c r="I81" s="34">
        <v>48556.7</v>
      </c>
      <c r="J81" s="34">
        <f>I81-H81</f>
        <v>48556.7</v>
      </c>
      <c r="K81" s="33"/>
      <c r="L81" s="96"/>
    </row>
    <row r="82" spans="1:12" ht="44.25" customHeight="1" outlineLevel="2">
      <c r="A82" s="29" t="s">
        <v>117</v>
      </c>
      <c r="B82" s="30" t="s">
        <v>118</v>
      </c>
      <c r="C82" s="31" t="s">
        <v>117</v>
      </c>
      <c r="D82" s="32">
        <v>6895293.02</v>
      </c>
      <c r="E82" s="32"/>
      <c r="F82" s="32">
        <f>E82-D82</f>
        <v>-6895293.02</v>
      </c>
      <c r="G82" s="33">
        <f>E82/D82</f>
        <v>0</v>
      </c>
      <c r="H82" s="34">
        <v>5777000</v>
      </c>
      <c r="I82" s="32">
        <v>2791000</v>
      </c>
      <c r="J82" s="34">
        <f>I82-H82</f>
        <v>-2986000</v>
      </c>
      <c r="K82" s="33">
        <f t="shared" si="12"/>
        <v>0.4831227280595465</v>
      </c>
      <c r="L82" s="96">
        <f>I82-E82</f>
        <v>2791000</v>
      </c>
    </row>
    <row r="83" spans="1:12" ht="43.5" customHeight="1" outlineLevel="2">
      <c r="A83" s="29" t="s">
        <v>123</v>
      </c>
      <c r="B83" s="30" t="s">
        <v>197</v>
      </c>
      <c r="C83" s="31" t="s">
        <v>123</v>
      </c>
      <c r="D83" s="34">
        <v>5739952.89</v>
      </c>
      <c r="E83" s="34">
        <v>1248122.68</v>
      </c>
      <c r="F83" s="32">
        <f>E83-D83</f>
        <v>-4491830.21</v>
      </c>
      <c r="G83" s="33">
        <f>E83/D83</f>
        <v>0.21744476024784934</v>
      </c>
      <c r="H83" s="34">
        <v>6129600</v>
      </c>
      <c r="I83" s="34">
        <v>1401985.12</v>
      </c>
      <c r="J83" s="34">
        <f>I83-H83</f>
        <v>-4727614.88</v>
      </c>
      <c r="K83" s="33">
        <f t="shared" si="12"/>
        <v>0.22872375358914124</v>
      </c>
      <c r="L83" s="96">
        <f>I83-E83</f>
        <v>153862.44000000018</v>
      </c>
    </row>
    <row r="84" spans="1:12" s="27" customFormat="1" ht="64.5" customHeight="1" outlineLevel="1">
      <c r="A84" s="18" t="s">
        <v>124</v>
      </c>
      <c r="B84" s="19" t="s">
        <v>125</v>
      </c>
      <c r="C84" s="20" t="s">
        <v>124</v>
      </c>
      <c r="D84" s="24">
        <v>762445.62</v>
      </c>
      <c r="E84" s="24">
        <v>533886.66</v>
      </c>
      <c r="F84" s="21">
        <f>E84-D84</f>
        <v>-228558.95999999996</v>
      </c>
      <c r="G84" s="28">
        <f>E84/D84</f>
        <v>0.70022916519607</v>
      </c>
      <c r="H84" s="24">
        <v>408100</v>
      </c>
      <c r="I84" s="24">
        <v>102984.33</v>
      </c>
      <c r="J84" s="24">
        <f>I84-H84</f>
        <v>-305115.67</v>
      </c>
      <c r="K84" s="28">
        <f t="shared" si="12"/>
        <v>0.25235072286204363</v>
      </c>
      <c r="L84" s="97">
        <f>I84-E84</f>
        <v>-430902.33</v>
      </c>
    </row>
    <row r="85" spans="1:12" s="27" customFormat="1" ht="15" hidden="1" outlineLevel="3">
      <c r="A85" s="18" t="s">
        <v>126</v>
      </c>
      <c r="B85" s="19" t="s">
        <v>16</v>
      </c>
      <c r="C85" s="20" t="s">
        <v>126</v>
      </c>
      <c r="D85" s="21"/>
      <c r="E85" s="21"/>
      <c r="F85" s="21"/>
      <c r="G85" s="28" t="e">
        <f aca="true" t="shared" si="13" ref="G85:G123">E85/D85</f>
        <v>#DIV/0!</v>
      </c>
      <c r="H85" s="24">
        <v>33800</v>
      </c>
      <c r="I85" s="24">
        <v>2890.68</v>
      </c>
      <c r="J85" s="24">
        <f aca="true" t="shared" si="14" ref="J85:J100">I85-H85</f>
        <v>-30909.32</v>
      </c>
      <c r="K85" s="28">
        <f t="shared" si="12"/>
        <v>0.08552307692307692</v>
      </c>
      <c r="L85" s="97">
        <f aca="true" t="shared" si="15" ref="L85:L125">I85-E85</f>
        <v>2890.68</v>
      </c>
    </row>
    <row r="86" spans="1:12" s="27" customFormat="1" ht="51" hidden="1" outlineLevel="4">
      <c r="A86" s="18" t="s">
        <v>127</v>
      </c>
      <c r="B86" s="19" t="s">
        <v>128</v>
      </c>
      <c r="C86" s="20" t="s">
        <v>127</v>
      </c>
      <c r="D86" s="21"/>
      <c r="E86" s="21"/>
      <c r="F86" s="21"/>
      <c r="G86" s="28" t="e">
        <f t="shared" si="13"/>
        <v>#DIV/0!</v>
      </c>
      <c r="H86" s="24">
        <v>33800</v>
      </c>
      <c r="I86" s="24">
        <v>2890.68</v>
      </c>
      <c r="J86" s="24">
        <f t="shared" si="14"/>
        <v>-30909.32</v>
      </c>
      <c r="K86" s="28">
        <f t="shared" si="12"/>
        <v>0.08552307692307692</v>
      </c>
      <c r="L86" s="97">
        <f t="shared" si="15"/>
        <v>2890.68</v>
      </c>
    </row>
    <row r="87" spans="1:12" s="27" customFormat="1" ht="51" hidden="1" outlineLevel="5">
      <c r="A87" s="18" t="s">
        <v>127</v>
      </c>
      <c r="B87" s="19" t="s">
        <v>129</v>
      </c>
      <c r="C87" s="20" t="s">
        <v>127</v>
      </c>
      <c r="D87" s="21"/>
      <c r="E87" s="21"/>
      <c r="F87" s="21"/>
      <c r="G87" s="28" t="e">
        <f t="shared" si="13"/>
        <v>#DIV/0!</v>
      </c>
      <c r="H87" s="24">
        <v>33800</v>
      </c>
      <c r="I87" s="24">
        <v>0</v>
      </c>
      <c r="J87" s="24">
        <f t="shared" si="14"/>
        <v>-33800</v>
      </c>
      <c r="K87" s="28">
        <f t="shared" si="12"/>
        <v>0</v>
      </c>
      <c r="L87" s="97">
        <f t="shared" si="15"/>
        <v>0</v>
      </c>
    </row>
    <row r="88" spans="1:12" s="27" customFormat="1" ht="51" hidden="1" outlineLevel="5">
      <c r="A88" s="18" t="s">
        <v>130</v>
      </c>
      <c r="B88" s="19" t="s">
        <v>129</v>
      </c>
      <c r="C88" s="20" t="s">
        <v>130</v>
      </c>
      <c r="D88" s="21"/>
      <c r="E88" s="21"/>
      <c r="F88" s="21"/>
      <c r="G88" s="28" t="e">
        <f t="shared" si="13"/>
        <v>#DIV/0!</v>
      </c>
      <c r="H88" s="24">
        <v>0</v>
      </c>
      <c r="I88" s="24">
        <v>2890.68</v>
      </c>
      <c r="J88" s="24">
        <f t="shared" si="14"/>
        <v>2890.68</v>
      </c>
      <c r="K88" s="28" t="e">
        <f t="shared" si="12"/>
        <v>#DIV/0!</v>
      </c>
      <c r="L88" s="97">
        <f t="shared" si="15"/>
        <v>2890.68</v>
      </c>
    </row>
    <row r="89" spans="1:12" s="27" customFormat="1" ht="15" hidden="1" outlineLevel="3">
      <c r="A89" s="18" t="s">
        <v>131</v>
      </c>
      <c r="B89" s="19" t="s">
        <v>16</v>
      </c>
      <c r="C89" s="20" t="s">
        <v>131</v>
      </c>
      <c r="D89" s="21"/>
      <c r="E89" s="21"/>
      <c r="F89" s="21"/>
      <c r="G89" s="28" t="e">
        <f t="shared" si="13"/>
        <v>#DIV/0!</v>
      </c>
      <c r="H89" s="24">
        <v>0</v>
      </c>
      <c r="I89" s="24">
        <v>53.23</v>
      </c>
      <c r="J89" s="24">
        <f t="shared" si="14"/>
        <v>53.23</v>
      </c>
      <c r="K89" s="28" t="e">
        <f t="shared" si="12"/>
        <v>#DIV/0!</v>
      </c>
      <c r="L89" s="97">
        <f t="shared" si="15"/>
        <v>53.23</v>
      </c>
    </row>
    <row r="90" spans="1:12" s="27" customFormat="1" ht="51" hidden="1" outlineLevel="4">
      <c r="A90" s="18" t="s">
        <v>132</v>
      </c>
      <c r="B90" s="19" t="s">
        <v>133</v>
      </c>
      <c r="C90" s="20" t="s">
        <v>132</v>
      </c>
      <c r="D90" s="21"/>
      <c r="E90" s="21"/>
      <c r="F90" s="21"/>
      <c r="G90" s="28" t="e">
        <f t="shared" si="13"/>
        <v>#DIV/0!</v>
      </c>
      <c r="H90" s="24">
        <v>0</v>
      </c>
      <c r="I90" s="24">
        <v>53.23</v>
      </c>
      <c r="J90" s="24">
        <f t="shared" si="14"/>
        <v>53.23</v>
      </c>
      <c r="K90" s="28" t="e">
        <f t="shared" si="12"/>
        <v>#DIV/0!</v>
      </c>
      <c r="L90" s="97">
        <f t="shared" si="15"/>
        <v>53.23</v>
      </c>
    </row>
    <row r="91" spans="1:12" s="27" customFormat="1" ht="51" hidden="1" outlineLevel="5">
      <c r="A91" s="18" t="s">
        <v>134</v>
      </c>
      <c r="B91" s="19" t="s">
        <v>135</v>
      </c>
      <c r="C91" s="20" t="s">
        <v>134</v>
      </c>
      <c r="D91" s="21"/>
      <c r="E91" s="21"/>
      <c r="F91" s="21"/>
      <c r="G91" s="28" t="e">
        <f t="shared" si="13"/>
        <v>#DIV/0!</v>
      </c>
      <c r="H91" s="24">
        <v>0</v>
      </c>
      <c r="I91" s="24">
        <v>53.23</v>
      </c>
      <c r="J91" s="24">
        <f t="shared" si="14"/>
        <v>53.23</v>
      </c>
      <c r="K91" s="28" t="e">
        <f t="shared" si="12"/>
        <v>#DIV/0!</v>
      </c>
      <c r="L91" s="97">
        <f t="shared" si="15"/>
        <v>53.23</v>
      </c>
    </row>
    <row r="92" spans="1:12" s="27" customFormat="1" ht="15" hidden="1" outlineLevel="3">
      <c r="A92" s="18" t="s">
        <v>136</v>
      </c>
      <c r="B92" s="19" t="s">
        <v>16</v>
      </c>
      <c r="C92" s="20" t="s">
        <v>136</v>
      </c>
      <c r="D92" s="21"/>
      <c r="E92" s="21"/>
      <c r="F92" s="21"/>
      <c r="G92" s="28" t="e">
        <f t="shared" si="13"/>
        <v>#DIV/0!</v>
      </c>
      <c r="H92" s="24">
        <v>59400</v>
      </c>
      <c r="I92" s="24">
        <v>481.81</v>
      </c>
      <c r="J92" s="24">
        <f t="shared" si="14"/>
        <v>-58918.19</v>
      </c>
      <c r="K92" s="28">
        <f t="shared" si="12"/>
        <v>0.008111279461279462</v>
      </c>
      <c r="L92" s="97">
        <f t="shared" si="15"/>
        <v>481.81</v>
      </c>
    </row>
    <row r="93" spans="1:12" s="27" customFormat="1" ht="38.25" hidden="1" outlineLevel="4">
      <c r="A93" s="18" t="s">
        <v>137</v>
      </c>
      <c r="B93" s="19" t="s">
        <v>138</v>
      </c>
      <c r="C93" s="20" t="s">
        <v>137</v>
      </c>
      <c r="D93" s="21"/>
      <c r="E93" s="21"/>
      <c r="F93" s="21"/>
      <c r="G93" s="28" t="e">
        <f t="shared" si="13"/>
        <v>#DIV/0!</v>
      </c>
      <c r="H93" s="24">
        <v>59400</v>
      </c>
      <c r="I93" s="24">
        <v>481.81</v>
      </c>
      <c r="J93" s="24">
        <f t="shared" si="14"/>
        <v>-58918.19</v>
      </c>
      <c r="K93" s="28">
        <f t="shared" si="12"/>
        <v>0.008111279461279462</v>
      </c>
      <c r="L93" s="97">
        <f t="shared" si="15"/>
        <v>481.81</v>
      </c>
    </row>
    <row r="94" spans="1:12" s="27" customFormat="1" ht="38.25" hidden="1" outlineLevel="5">
      <c r="A94" s="18" t="s">
        <v>137</v>
      </c>
      <c r="B94" s="19" t="s">
        <v>139</v>
      </c>
      <c r="C94" s="20" t="s">
        <v>137</v>
      </c>
      <c r="D94" s="21"/>
      <c r="E94" s="21"/>
      <c r="F94" s="21"/>
      <c r="G94" s="28" t="e">
        <f t="shared" si="13"/>
        <v>#DIV/0!</v>
      </c>
      <c r="H94" s="24">
        <v>59400</v>
      </c>
      <c r="I94" s="24">
        <v>0</v>
      </c>
      <c r="J94" s="24">
        <f t="shared" si="14"/>
        <v>-59400</v>
      </c>
      <c r="K94" s="28">
        <f t="shared" si="12"/>
        <v>0</v>
      </c>
      <c r="L94" s="97">
        <f t="shared" si="15"/>
        <v>0</v>
      </c>
    </row>
    <row r="95" spans="1:12" s="27" customFormat="1" ht="38.25" hidden="1" outlineLevel="5">
      <c r="A95" s="18" t="s">
        <v>140</v>
      </c>
      <c r="B95" s="19" t="s">
        <v>141</v>
      </c>
      <c r="C95" s="20" t="s">
        <v>140</v>
      </c>
      <c r="D95" s="21"/>
      <c r="E95" s="21"/>
      <c r="F95" s="21"/>
      <c r="G95" s="28" t="e">
        <f t="shared" si="13"/>
        <v>#DIV/0!</v>
      </c>
      <c r="H95" s="24">
        <v>0</v>
      </c>
      <c r="I95" s="24">
        <v>481.81</v>
      </c>
      <c r="J95" s="24">
        <f t="shared" si="14"/>
        <v>481.81</v>
      </c>
      <c r="K95" s="28" t="e">
        <f t="shared" si="12"/>
        <v>#DIV/0!</v>
      </c>
      <c r="L95" s="97">
        <f t="shared" si="15"/>
        <v>481.81</v>
      </c>
    </row>
    <row r="96" spans="1:12" s="27" customFormat="1" ht="15" hidden="1" outlineLevel="3">
      <c r="A96" s="18" t="s">
        <v>142</v>
      </c>
      <c r="B96" s="19" t="s">
        <v>16</v>
      </c>
      <c r="C96" s="20" t="s">
        <v>142</v>
      </c>
      <c r="D96" s="21"/>
      <c r="E96" s="21"/>
      <c r="F96" s="21"/>
      <c r="G96" s="28" t="e">
        <f t="shared" si="13"/>
        <v>#DIV/0!</v>
      </c>
      <c r="H96" s="24">
        <v>464900</v>
      </c>
      <c r="I96" s="24">
        <v>39261.54</v>
      </c>
      <c r="J96" s="24">
        <f t="shared" si="14"/>
        <v>-425638.46</v>
      </c>
      <c r="K96" s="28">
        <f t="shared" si="12"/>
        <v>0.0844515809851581</v>
      </c>
      <c r="L96" s="97">
        <f t="shared" si="15"/>
        <v>39261.54</v>
      </c>
    </row>
    <row r="97" spans="1:12" s="27" customFormat="1" ht="38.25" hidden="1" outlineLevel="4">
      <c r="A97" s="18" t="s">
        <v>143</v>
      </c>
      <c r="B97" s="19" t="s">
        <v>144</v>
      </c>
      <c r="C97" s="20" t="s">
        <v>143</v>
      </c>
      <c r="D97" s="21"/>
      <c r="E97" s="21"/>
      <c r="F97" s="21"/>
      <c r="G97" s="28" t="e">
        <f t="shared" si="13"/>
        <v>#DIV/0!</v>
      </c>
      <c r="H97" s="24">
        <v>464900</v>
      </c>
      <c r="I97" s="24">
        <v>39261.54</v>
      </c>
      <c r="J97" s="24">
        <f t="shared" si="14"/>
        <v>-425638.46</v>
      </c>
      <c r="K97" s="28">
        <f t="shared" si="12"/>
        <v>0.0844515809851581</v>
      </c>
      <c r="L97" s="97">
        <f t="shared" si="15"/>
        <v>39261.54</v>
      </c>
    </row>
    <row r="98" spans="1:12" s="27" customFormat="1" ht="38.25" hidden="1" outlineLevel="5">
      <c r="A98" s="18" t="s">
        <v>143</v>
      </c>
      <c r="B98" s="19" t="s">
        <v>145</v>
      </c>
      <c r="C98" s="20" t="s">
        <v>143</v>
      </c>
      <c r="D98" s="21"/>
      <c r="E98" s="21"/>
      <c r="F98" s="21"/>
      <c r="G98" s="28" t="e">
        <f t="shared" si="13"/>
        <v>#DIV/0!</v>
      </c>
      <c r="H98" s="24">
        <v>464900</v>
      </c>
      <c r="I98" s="24">
        <v>0</v>
      </c>
      <c r="J98" s="24">
        <f t="shared" si="14"/>
        <v>-464900</v>
      </c>
      <c r="K98" s="28">
        <f t="shared" si="12"/>
        <v>0</v>
      </c>
      <c r="L98" s="97">
        <f t="shared" si="15"/>
        <v>0</v>
      </c>
    </row>
    <row r="99" spans="1:12" s="27" customFormat="1" ht="38.25" hidden="1" outlineLevel="5">
      <c r="A99" s="18" t="s">
        <v>146</v>
      </c>
      <c r="B99" s="19" t="s">
        <v>147</v>
      </c>
      <c r="C99" s="20" t="s">
        <v>146</v>
      </c>
      <c r="D99" s="21"/>
      <c r="E99" s="21"/>
      <c r="F99" s="21"/>
      <c r="G99" s="28" t="e">
        <f t="shared" si="13"/>
        <v>#DIV/0!</v>
      </c>
      <c r="H99" s="24">
        <v>0</v>
      </c>
      <c r="I99" s="24">
        <v>39261.54</v>
      </c>
      <c r="J99" s="24">
        <f t="shared" si="14"/>
        <v>39261.54</v>
      </c>
      <c r="K99" s="28" t="e">
        <f t="shared" si="12"/>
        <v>#DIV/0!</v>
      </c>
      <c r="L99" s="97">
        <f t="shared" si="15"/>
        <v>39261.54</v>
      </c>
    </row>
    <row r="100" spans="1:12" s="27" customFormat="1" ht="57" customHeight="1" outlineLevel="1" collapsed="1">
      <c r="A100" s="18" t="s">
        <v>148</v>
      </c>
      <c r="B100" s="19" t="s">
        <v>149</v>
      </c>
      <c r="C100" s="20" t="s">
        <v>148</v>
      </c>
      <c r="D100" s="21">
        <f>D101+D102</f>
        <v>2972987.8899999997</v>
      </c>
      <c r="E100" s="21">
        <f>E101+E102</f>
        <v>745132.2899999999</v>
      </c>
      <c r="F100" s="21">
        <f>F101+F102</f>
        <v>-2227855.6</v>
      </c>
      <c r="G100" s="28">
        <f t="shared" si="13"/>
        <v>0.25063414906812825</v>
      </c>
      <c r="H100" s="24">
        <f>H101+H102</f>
        <v>2201000</v>
      </c>
      <c r="I100" s="24">
        <f>I101+I102</f>
        <v>287368.01</v>
      </c>
      <c r="J100" s="24">
        <f t="shared" si="14"/>
        <v>-1913631.99</v>
      </c>
      <c r="K100" s="28">
        <f t="shared" si="12"/>
        <v>0.1305624761472058</v>
      </c>
      <c r="L100" s="97">
        <f t="shared" si="15"/>
        <v>-457764.2799999999</v>
      </c>
    </row>
    <row r="101" spans="1:12" ht="58.5" customHeight="1" outlineLevel="2">
      <c r="A101" s="29" t="s">
        <v>150</v>
      </c>
      <c r="B101" s="30" t="s">
        <v>151</v>
      </c>
      <c r="C101" s="31" t="s">
        <v>150</v>
      </c>
      <c r="D101" s="34">
        <v>2419686.42</v>
      </c>
      <c r="E101" s="34">
        <v>704267.44</v>
      </c>
      <c r="F101" s="32">
        <f>E101-D101</f>
        <v>-1715418.98</v>
      </c>
      <c r="G101" s="33">
        <f t="shared" si="13"/>
        <v>0.2910573180800841</v>
      </c>
      <c r="H101" s="34">
        <v>2201000</v>
      </c>
      <c r="I101" s="34">
        <v>275017.82</v>
      </c>
      <c r="J101" s="34">
        <f>I101-H101</f>
        <v>-1925982.18</v>
      </c>
      <c r="K101" s="33">
        <f t="shared" si="12"/>
        <v>0.12495130395274875</v>
      </c>
      <c r="L101" s="96">
        <f t="shared" si="15"/>
        <v>-429249.61999999994</v>
      </c>
    </row>
    <row r="102" spans="1:12" ht="69.75" customHeight="1" outlineLevel="3">
      <c r="A102" s="29" t="s">
        <v>152</v>
      </c>
      <c r="B102" s="30" t="s">
        <v>153</v>
      </c>
      <c r="C102" s="31" t="s">
        <v>152</v>
      </c>
      <c r="D102" s="32">
        <v>553301.47</v>
      </c>
      <c r="E102" s="32">
        <v>40864.85</v>
      </c>
      <c r="F102" s="32">
        <f>E102-D102</f>
        <v>-512436.62</v>
      </c>
      <c r="G102" s="33">
        <f t="shared" si="13"/>
        <v>0.07385639152558189</v>
      </c>
      <c r="H102" s="34"/>
      <c r="I102" s="32">
        <v>12350.19</v>
      </c>
      <c r="J102" s="34">
        <f>I102-H102</f>
        <v>12350.19</v>
      </c>
      <c r="K102" s="33"/>
      <c r="L102" s="96">
        <f t="shared" si="15"/>
        <v>-28514.659999999996</v>
      </c>
    </row>
    <row r="103" spans="1:12" s="27" customFormat="1" ht="38.25" outlineLevel="1">
      <c r="A103" s="18" t="s">
        <v>154</v>
      </c>
      <c r="B103" s="19" t="s">
        <v>155</v>
      </c>
      <c r="C103" s="20" t="s">
        <v>154</v>
      </c>
      <c r="D103" s="21">
        <f>D104+D105</f>
        <v>21472792.44</v>
      </c>
      <c r="E103" s="21">
        <f>E104+E105</f>
        <v>5628972.84</v>
      </c>
      <c r="F103" s="21">
        <f>F104+F105</f>
        <v>-15843819.600000001</v>
      </c>
      <c r="G103" s="28">
        <f t="shared" si="13"/>
        <v>0.2621444255901353</v>
      </c>
      <c r="H103" s="24">
        <f>H104+H105</f>
        <v>28900000</v>
      </c>
      <c r="I103" s="24">
        <f>I104+I105</f>
        <v>2180707.59</v>
      </c>
      <c r="J103" s="24">
        <f>J104+J105</f>
        <v>-26719292.41</v>
      </c>
      <c r="K103" s="28">
        <f t="shared" si="12"/>
        <v>0.07545701003460208</v>
      </c>
      <c r="L103" s="97">
        <f t="shared" si="15"/>
        <v>-3448265.25</v>
      </c>
    </row>
    <row r="104" spans="1:12" ht="57" customHeight="1" outlineLevel="2">
      <c r="A104" s="29" t="s">
        <v>156</v>
      </c>
      <c r="B104" s="30" t="s">
        <v>157</v>
      </c>
      <c r="C104" s="31" t="s">
        <v>156</v>
      </c>
      <c r="D104" s="34">
        <v>6091439.29</v>
      </c>
      <c r="E104" s="34">
        <v>2561171.51</v>
      </c>
      <c r="F104" s="32">
        <f aca="true" t="shared" si="16" ref="F104:F123">E104-D104</f>
        <v>-3530267.7800000003</v>
      </c>
      <c r="G104" s="33">
        <f t="shared" si="13"/>
        <v>0.42045424538738196</v>
      </c>
      <c r="H104" s="34">
        <v>6900000</v>
      </c>
      <c r="I104" s="34">
        <v>22576.28</v>
      </c>
      <c r="J104" s="34">
        <f>I104-H104</f>
        <v>-6877423.72</v>
      </c>
      <c r="K104" s="33">
        <f t="shared" si="12"/>
        <v>0.0032719246376811595</v>
      </c>
      <c r="L104" s="96">
        <f t="shared" si="15"/>
        <v>-2538595.23</v>
      </c>
    </row>
    <row r="105" spans="1:12" ht="57" customHeight="1" outlineLevel="2">
      <c r="A105" s="29" t="s">
        <v>158</v>
      </c>
      <c r="B105" s="30" t="s">
        <v>159</v>
      </c>
      <c r="C105" s="31" t="s">
        <v>158</v>
      </c>
      <c r="D105" s="34">
        <v>15381353.15</v>
      </c>
      <c r="E105" s="34">
        <v>3067801.33</v>
      </c>
      <c r="F105" s="32">
        <f t="shared" si="16"/>
        <v>-12313551.82</v>
      </c>
      <c r="G105" s="33">
        <f t="shared" si="13"/>
        <v>0.19944937874337798</v>
      </c>
      <c r="H105" s="34">
        <v>22000000</v>
      </c>
      <c r="I105" s="34">
        <v>2158131.31</v>
      </c>
      <c r="J105" s="34">
        <f>I105-H105</f>
        <v>-19841868.69</v>
      </c>
      <c r="K105" s="33">
        <f t="shared" si="12"/>
        <v>0.09809687772727273</v>
      </c>
      <c r="L105" s="96">
        <f t="shared" si="15"/>
        <v>-909670.02</v>
      </c>
    </row>
    <row r="106" spans="1:12" s="27" customFormat="1" ht="57" customHeight="1" outlineLevel="1">
      <c r="A106" s="18" t="s">
        <v>160</v>
      </c>
      <c r="B106" s="19" t="s">
        <v>161</v>
      </c>
      <c r="C106" s="20" t="s">
        <v>160</v>
      </c>
      <c r="D106" s="24">
        <v>5440441.71</v>
      </c>
      <c r="E106" s="24">
        <v>1254934.73</v>
      </c>
      <c r="F106" s="21">
        <f t="shared" si="16"/>
        <v>-4185506.98</v>
      </c>
      <c r="G106" s="28">
        <f t="shared" si="13"/>
        <v>0.23066780178773388</v>
      </c>
      <c r="H106" s="24">
        <v>1482224.1</v>
      </c>
      <c r="I106" s="24">
        <v>532654.43</v>
      </c>
      <c r="J106" s="24">
        <f>I106-H106</f>
        <v>-949569.67</v>
      </c>
      <c r="K106" s="28">
        <f t="shared" si="12"/>
        <v>0.3593616039571884</v>
      </c>
      <c r="L106" s="97">
        <f t="shared" si="15"/>
        <v>-722280.2999999999</v>
      </c>
    </row>
    <row r="107" spans="1:12" s="27" customFormat="1" ht="30.75" customHeight="1" outlineLevel="1">
      <c r="A107" s="18" t="s">
        <v>162</v>
      </c>
      <c r="B107" s="19" t="s">
        <v>163</v>
      </c>
      <c r="C107" s="20" t="s">
        <v>162</v>
      </c>
      <c r="D107" s="21">
        <f>D108+D109+D110+D111+D112+D113</f>
        <v>5363695.08</v>
      </c>
      <c r="E107" s="21">
        <f>E108+E109+E110+E111+E112+E113</f>
        <v>1881975.06</v>
      </c>
      <c r="F107" s="21">
        <f>F108+F109+F110+F111+F112+F113</f>
        <v>-3481720.02</v>
      </c>
      <c r="G107" s="73">
        <f t="shared" si="13"/>
        <v>0.3508728650548122</v>
      </c>
      <c r="H107" s="24">
        <f>H108+H109+H110+H111+H112+H113</f>
        <v>4492800</v>
      </c>
      <c r="I107" s="24">
        <f>I108+I109+I110+I111+I112+I113</f>
        <v>1563919.8</v>
      </c>
      <c r="J107" s="24">
        <f>J108+J109+J110+J111+J112+J113</f>
        <v>-2928880.2</v>
      </c>
      <c r="K107" s="28">
        <f t="shared" si="12"/>
        <v>0.34809468482905986</v>
      </c>
      <c r="L107" s="97">
        <f t="shared" si="15"/>
        <v>-318055.26</v>
      </c>
    </row>
    <row r="108" spans="1:12" s="4" customFormat="1" ht="55.5" customHeight="1" outlineLevel="1">
      <c r="A108" s="68"/>
      <c r="B108" s="71" t="s">
        <v>194</v>
      </c>
      <c r="C108" s="31" t="s">
        <v>195</v>
      </c>
      <c r="D108" s="67">
        <v>354634.39</v>
      </c>
      <c r="E108" s="69"/>
      <c r="F108" s="32">
        <f t="shared" si="16"/>
        <v>-354634.39</v>
      </c>
      <c r="G108" s="33">
        <f t="shared" si="13"/>
        <v>0</v>
      </c>
      <c r="H108" s="70"/>
      <c r="I108" s="75">
        <v>17538.6</v>
      </c>
      <c r="J108" s="34">
        <f aca="true" t="shared" si="17" ref="J108:J113">I108-H108</f>
        <v>17538.6</v>
      </c>
      <c r="K108" s="33"/>
      <c r="L108" s="96">
        <f t="shared" si="15"/>
        <v>17538.6</v>
      </c>
    </row>
    <row r="109" spans="1:12" ht="73.5" customHeight="1" outlineLevel="5">
      <c r="A109" s="29" t="s">
        <v>164</v>
      </c>
      <c r="B109" s="30" t="s">
        <v>165</v>
      </c>
      <c r="C109" s="31" t="s">
        <v>164</v>
      </c>
      <c r="D109" s="34">
        <v>1147243.02</v>
      </c>
      <c r="E109" s="34">
        <v>132970</v>
      </c>
      <c r="F109" s="32">
        <f t="shared" si="16"/>
        <v>-1014273.02</v>
      </c>
      <c r="G109" s="33">
        <f t="shared" si="13"/>
        <v>0.11590395206762731</v>
      </c>
      <c r="H109" s="34">
        <v>936900</v>
      </c>
      <c r="I109" s="34">
        <v>197464</v>
      </c>
      <c r="J109" s="34">
        <f t="shared" si="17"/>
        <v>-739436</v>
      </c>
      <c r="K109" s="33">
        <f t="shared" si="12"/>
        <v>0.21076315508592167</v>
      </c>
      <c r="L109" s="96">
        <f t="shared" si="15"/>
        <v>64494</v>
      </c>
    </row>
    <row r="110" spans="1:12" ht="72.75" customHeight="1" outlineLevel="5">
      <c r="A110" s="29" t="s">
        <v>166</v>
      </c>
      <c r="B110" s="30" t="s">
        <v>167</v>
      </c>
      <c r="C110" s="31" t="s">
        <v>166</v>
      </c>
      <c r="D110" s="34">
        <v>166546.91</v>
      </c>
      <c r="E110" s="34">
        <v>33486.71</v>
      </c>
      <c r="F110" s="32">
        <f t="shared" si="16"/>
        <v>-133060.2</v>
      </c>
      <c r="G110" s="33">
        <f t="shared" si="13"/>
        <v>0.2010647330532881</v>
      </c>
      <c r="H110" s="34">
        <v>112000</v>
      </c>
      <c r="I110" s="34">
        <v>34788.43</v>
      </c>
      <c r="J110" s="34">
        <f t="shared" si="17"/>
        <v>-77211.57</v>
      </c>
      <c r="K110" s="33">
        <f t="shared" si="12"/>
        <v>0.31061098214285715</v>
      </c>
      <c r="L110" s="96">
        <f t="shared" si="15"/>
        <v>1301.7200000000012</v>
      </c>
    </row>
    <row r="111" spans="1:12" ht="50.25" customHeight="1" outlineLevel="5">
      <c r="A111" s="29" t="s">
        <v>168</v>
      </c>
      <c r="B111" s="30" t="s">
        <v>169</v>
      </c>
      <c r="C111" s="31" t="s">
        <v>168</v>
      </c>
      <c r="D111" s="34">
        <v>425029.1</v>
      </c>
      <c r="E111" s="34">
        <v>356982.52</v>
      </c>
      <c r="F111" s="32">
        <f t="shared" si="16"/>
        <v>-68046.57999999996</v>
      </c>
      <c r="G111" s="33">
        <f t="shared" si="13"/>
        <v>0.8399013620479163</v>
      </c>
      <c r="H111" s="34">
        <v>112900</v>
      </c>
      <c r="I111" s="34">
        <v>112848</v>
      </c>
      <c r="J111" s="34">
        <f t="shared" si="17"/>
        <v>-52</v>
      </c>
      <c r="K111" s="33"/>
      <c r="L111" s="96">
        <f t="shared" si="15"/>
        <v>-244134.52000000002</v>
      </c>
    </row>
    <row r="112" spans="1:12" ht="45" customHeight="1" hidden="1" outlineLevel="5">
      <c r="A112" s="29" t="s">
        <v>170</v>
      </c>
      <c r="B112" s="30" t="s">
        <v>171</v>
      </c>
      <c r="C112" s="31" t="s">
        <v>170</v>
      </c>
      <c r="D112" s="34">
        <v>0</v>
      </c>
      <c r="E112" s="34"/>
      <c r="F112" s="32">
        <f t="shared" si="16"/>
        <v>0</v>
      </c>
      <c r="G112" s="33" t="e">
        <f t="shared" si="13"/>
        <v>#DIV/0!</v>
      </c>
      <c r="H112" s="34"/>
      <c r="I112" s="34"/>
      <c r="J112" s="34">
        <f t="shared" si="17"/>
        <v>0</v>
      </c>
      <c r="K112" s="33" t="e">
        <f t="shared" si="12"/>
        <v>#DIV/0!</v>
      </c>
      <c r="L112" s="96">
        <f t="shared" si="15"/>
        <v>0</v>
      </c>
    </row>
    <row r="113" spans="1:12" ht="71.25" customHeight="1" outlineLevel="5" thickBot="1">
      <c r="A113" s="29" t="s">
        <v>172</v>
      </c>
      <c r="B113" s="38" t="s">
        <v>173</v>
      </c>
      <c r="C113" s="39" t="s">
        <v>172</v>
      </c>
      <c r="D113" s="34">
        <v>3270241.66</v>
      </c>
      <c r="E113" s="40">
        <v>1358535.83</v>
      </c>
      <c r="F113" s="32">
        <f t="shared" si="16"/>
        <v>-1911705.83</v>
      </c>
      <c r="G113" s="33">
        <f t="shared" si="13"/>
        <v>0.41542368156364323</v>
      </c>
      <c r="H113" s="40">
        <v>3331000</v>
      </c>
      <c r="I113" s="40">
        <v>1201280.77</v>
      </c>
      <c r="J113" s="34">
        <f t="shared" si="17"/>
        <v>-2129719.23</v>
      </c>
      <c r="K113" s="41">
        <f t="shared" si="12"/>
        <v>0.36063667667367155</v>
      </c>
      <c r="L113" s="96">
        <f t="shared" si="15"/>
        <v>-157255.06000000006</v>
      </c>
    </row>
    <row r="114" spans="1:12" s="10" customFormat="1" ht="31.5" customHeight="1" thickBot="1">
      <c r="A114" s="5" t="s">
        <v>174</v>
      </c>
      <c r="B114" s="6" t="s">
        <v>175</v>
      </c>
      <c r="C114" s="7" t="s">
        <v>174</v>
      </c>
      <c r="D114" s="42">
        <f>D115+D119+D120+D122+D123+D121</f>
        <v>943243782.1399999</v>
      </c>
      <c r="E114" s="42">
        <f>E115+E119+E120+E123+E121</f>
        <v>195397889.88</v>
      </c>
      <c r="F114" s="42">
        <f t="shared" si="16"/>
        <v>-747845892.2599999</v>
      </c>
      <c r="G114" s="9">
        <f t="shared" si="13"/>
        <v>0.20715523768064265</v>
      </c>
      <c r="H114" s="8">
        <f>H115+H119+H120+H121+H122+H123</f>
        <v>1252254010.51</v>
      </c>
      <c r="I114" s="8">
        <f>I115+I119+I120+I121+I122+I123</f>
        <v>220250816.93</v>
      </c>
      <c r="J114" s="8">
        <f>J115+J119+J120+J121+J122+J123</f>
        <v>-1032003193.5799999</v>
      </c>
      <c r="K114" s="9">
        <f t="shared" si="12"/>
        <v>0.17588349893988314</v>
      </c>
      <c r="L114" s="93">
        <f t="shared" si="15"/>
        <v>24852927.050000012</v>
      </c>
    </row>
    <row r="115" spans="1:12" ht="59.25" customHeight="1" outlineLevel="2">
      <c r="A115" s="29" t="s">
        <v>176</v>
      </c>
      <c r="B115" s="43" t="s">
        <v>177</v>
      </c>
      <c r="C115" s="44" t="s">
        <v>176</v>
      </c>
      <c r="D115" s="47">
        <v>330777363</v>
      </c>
      <c r="E115" s="47">
        <v>80816538</v>
      </c>
      <c r="F115" s="45">
        <f t="shared" si="16"/>
        <v>-249960825</v>
      </c>
      <c r="G115" s="46">
        <f t="shared" si="13"/>
        <v>0.24432306149075866</v>
      </c>
      <c r="H115" s="47">
        <v>359789890</v>
      </c>
      <c r="I115" s="47">
        <v>89947470</v>
      </c>
      <c r="J115" s="40">
        <f aca="true" t="shared" si="18" ref="J115:J122">I115-H115</f>
        <v>-269842420</v>
      </c>
      <c r="K115" s="46">
        <f t="shared" si="12"/>
        <v>0.24999999305150014</v>
      </c>
      <c r="L115" s="99">
        <f t="shared" si="15"/>
        <v>9130932</v>
      </c>
    </row>
    <row r="116" spans="1:12" ht="25.5" hidden="1" outlineLevel="3">
      <c r="A116" s="29" t="s">
        <v>178</v>
      </c>
      <c r="B116" s="30" t="s">
        <v>179</v>
      </c>
      <c r="C116" s="31" t="s">
        <v>178</v>
      </c>
      <c r="D116" s="34"/>
      <c r="E116" s="34"/>
      <c r="F116" s="45">
        <f t="shared" si="16"/>
        <v>0</v>
      </c>
      <c r="G116" s="46" t="e">
        <f t="shared" si="13"/>
        <v>#DIV/0!</v>
      </c>
      <c r="H116" s="34"/>
      <c r="I116" s="34"/>
      <c r="J116" s="40">
        <f t="shared" si="18"/>
        <v>0</v>
      </c>
      <c r="K116" s="46" t="e">
        <f t="shared" si="12"/>
        <v>#DIV/0!</v>
      </c>
      <c r="L116" s="99">
        <f t="shared" si="15"/>
        <v>0</v>
      </c>
    </row>
    <row r="117" spans="1:12" ht="38.25" hidden="1" outlineLevel="4">
      <c r="A117" s="29" t="s">
        <v>180</v>
      </c>
      <c r="B117" s="30" t="s">
        <v>181</v>
      </c>
      <c r="C117" s="31" t="s">
        <v>180</v>
      </c>
      <c r="D117" s="34"/>
      <c r="E117" s="34"/>
      <c r="F117" s="45">
        <f t="shared" si="16"/>
        <v>0</v>
      </c>
      <c r="G117" s="46" t="e">
        <f t="shared" si="13"/>
        <v>#DIV/0!</v>
      </c>
      <c r="H117" s="34"/>
      <c r="I117" s="34"/>
      <c r="J117" s="40">
        <f t="shared" si="18"/>
        <v>0</v>
      </c>
      <c r="K117" s="46" t="e">
        <f t="shared" si="12"/>
        <v>#DIV/0!</v>
      </c>
      <c r="L117" s="99">
        <f t="shared" si="15"/>
        <v>0</v>
      </c>
    </row>
    <row r="118" spans="1:12" ht="38.25" hidden="1" outlineLevel="5">
      <c r="A118" s="29" t="s">
        <v>180</v>
      </c>
      <c r="B118" s="30" t="s">
        <v>182</v>
      </c>
      <c r="C118" s="31" t="s">
        <v>180</v>
      </c>
      <c r="D118" s="34"/>
      <c r="E118" s="34"/>
      <c r="F118" s="45">
        <f t="shared" si="16"/>
        <v>0</v>
      </c>
      <c r="G118" s="46" t="e">
        <f t="shared" si="13"/>
        <v>#DIV/0!</v>
      </c>
      <c r="H118" s="34"/>
      <c r="I118" s="34"/>
      <c r="J118" s="40">
        <f t="shared" si="18"/>
        <v>0</v>
      </c>
      <c r="K118" s="46" t="e">
        <f t="shared" si="12"/>
        <v>#DIV/0!</v>
      </c>
      <c r="L118" s="99">
        <f t="shared" si="15"/>
        <v>0</v>
      </c>
    </row>
    <row r="119" spans="1:12" ht="21" customHeight="1" outlineLevel="2" collapsed="1">
      <c r="A119" s="29" t="s">
        <v>183</v>
      </c>
      <c r="B119" s="30" t="s">
        <v>184</v>
      </c>
      <c r="C119" s="31" t="s">
        <v>185</v>
      </c>
      <c r="D119" s="32">
        <f>77002594.86+37256259.25+49067023.79</f>
        <v>163325877.9</v>
      </c>
      <c r="E119" s="32">
        <v>7242715.21</v>
      </c>
      <c r="F119" s="45">
        <f t="shared" si="16"/>
        <v>-156083162.69</v>
      </c>
      <c r="G119" s="46">
        <f t="shared" si="13"/>
        <v>0.04434517850523673</v>
      </c>
      <c r="H119" s="34">
        <v>413691675.59</v>
      </c>
      <c r="I119" s="32">
        <v>12579361.75</v>
      </c>
      <c r="J119" s="40">
        <f t="shared" si="18"/>
        <v>-401112313.84</v>
      </c>
      <c r="K119" s="46">
        <f t="shared" si="12"/>
        <v>0.03040757765323542</v>
      </c>
      <c r="L119" s="99">
        <f t="shared" si="15"/>
        <v>5336646.54</v>
      </c>
    </row>
    <row r="120" spans="1:12" ht="22.5" customHeight="1" outlineLevel="5">
      <c r="A120" s="29" t="s">
        <v>186</v>
      </c>
      <c r="B120" s="30" t="s">
        <v>187</v>
      </c>
      <c r="C120" s="31" t="s">
        <v>188</v>
      </c>
      <c r="D120" s="34">
        <f>8519326.66+3791880.7+432286744.33</f>
        <v>444597951.69</v>
      </c>
      <c r="E120" s="34">
        <f>2351692.91+106029630</f>
        <v>108381322.91</v>
      </c>
      <c r="F120" s="45">
        <f t="shared" si="16"/>
        <v>-336216628.78</v>
      </c>
      <c r="G120" s="46">
        <f t="shared" si="13"/>
        <v>0.24377377920438525</v>
      </c>
      <c r="H120" s="34">
        <v>477208705</v>
      </c>
      <c r="I120" s="34">
        <v>117602734.75</v>
      </c>
      <c r="J120" s="40">
        <f t="shared" si="18"/>
        <v>-359605970.25</v>
      </c>
      <c r="K120" s="46">
        <f t="shared" si="12"/>
        <v>0.24643878772077304</v>
      </c>
      <c r="L120" s="99">
        <f t="shared" si="15"/>
        <v>9221411.840000004</v>
      </c>
    </row>
    <row r="121" spans="1:12" ht="22.5" customHeight="1" outlineLevel="5">
      <c r="A121" s="29"/>
      <c r="B121" s="30" t="s">
        <v>189</v>
      </c>
      <c r="C121" s="31"/>
      <c r="D121" s="34">
        <v>3995300</v>
      </c>
      <c r="E121" s="34"/>
      <c r="F121" s="45">
        <f t="shared" si="16"/>
        <v>-3995300</v>
      </c>
      <c r="G121" s="46">
        <f t="shared" si="13"/>
        <v>0</v>
      </c>
      <c r="H121" s="34">
        <v>1000000</v>
      </c>
      <c r="I121" s="34">
        <v>0</v>
      </c>
      <c r="J121" s="40">
        <f t="shared" si="18"/>
        <v>-1000000</v>
      </c>
      <c r="K121" s="46">
        <f t="shared" si="12"/>
        <v>0</v>
      </c>
      <c r="L121" s="99">
        <f t="shared" si="15"/>
        <v>0</v>
      </c>
    </row>
    <row r="122" spans="1:12" ht="44.25" customHeight="1" outlineLevel="5">
      <c r="A122" s="29"/>
      <c r="B122" s="30" t="s">
        <v>196</v>
      </c>
      <c r="C122" s="31"/>
      <c r="D122" s="34">
        <f>1504760+105000</f>
        <v>1609760</v>
      </c>
      <c r="E122" s="72"/>
      <c r="F122" s="45"/>
      <c r="G122" s="46"/>
      <c r="H122" s="34">
        <v>599897</v>
      </c>
      <c r="I122" s="40">
        <v>599897</v>
      </c>
      <c r="J122" s="40">
        <f t="shared" si="18"/>
        <v>0</v>
      </c>
      <c r="K122" s="46">
        <f t="shared" si="12"/>
        <v>1</v>
      </c>
      <c r="L122" s="99">
        <f t="shared" si="15"/>
        <v>599897</v>
      </c>
    </row>
    <row r="123" spans="1:12" ht="30.75" customHeight="1" outlineLevel="1">
      <c r="A123" s="29" t="s">
        <v>190</v>
      </c>
      <c r="B123" s="30" t="s">
        <v>191</v>
      </c>
      <c r="C123" s="31" t="s">
        <v>190</v>
      </c>
      <c r="D123" s="34">
        <v>-1062470.45</v>
      </c>
      <c r="E123" s="40">
        <v>-1042686.24</v>
      </c>
      <c r="F123" s="45">
        <f t="shared" si="16"/>
        <v>19784.209999999963</v>
      </c>
      <c r="G123" s="46">
        <f t="shared" si="13"/>
        <v>0.9813790491773207</v>
      </c>
      <c r="H123" s="34">
        <v>-36157.08</v>
      </c>
      <c r="I123" s="40">
        <v>-478646.57</v>
      </c>
      <c r="J123" s="40">
        <f>I123-H123</f>
        <v>-442489.49</v>
      </c>
      <c r="K123" s="33">
        <f>I123/H123</f>
        <v>13.237976352072678</v>
      </c>
      <c r="L123" s="99">
        <f t="shared" si="15"/>
        <v>564039.6699999999</v>
      </c>
    </row>
    <row r="124" spans="1:12" s="52" customFormat="1" ht="23.25" customHeight="1">
      <c r="A124" s="108" t="s">
        <v>192</v>
      </c>
      <c r="B124" s="109"/>
      <c r="C124" s="110"/>
      <c r="D124" s="48">
        <f>D114+D10</f>
        <v>1322569454.8199997</v>
      </c>
      <c r="E124" s="48">
        <f>E114+E10</f>
        <v>274233560.44</v>
      </c>
      <c r="F124" s="48">
        <f>E124-D124</f>
        <v>-1048335894.3799996</v>
      </c>
      <c r="G124" s="49">
        <f>E124/D124</f>
        <v>0.2073490805647881</v>
      </c>
      <c r="H124" s="50">
        <f>H114+H10</f>
        <v>1643388134.92</v>
      </c>
      <c r="I124" s="51">
        <f>I114+I10</f>
        <v>303886543.25</v>
      </c>
      <c r="J124" s="51">
        <f>J114+J10</f>
        <v>-1339501591.6699998</v>
      </c>
      <c r="K124" s="49">
        <f>I124/H124</f>
        <v>0.18491465089273823</v>
      </c>
      <c r="L124" s="100">
        <f>I124-E124</f>
        <v>29652982.810000002</v>
      </c>
    </row>
    <row r="125" spans="1:12" s="60" customFormat="1" ht="24.75" customHeight="1">
      <c r="A125" s="53"/>
      <c r="B125" s="54" t="s">
        <v>193</v>
      </c>
      <c r="C125" s="55"/>
      <c r="D125" s="59">
        <v>-90038.62</v>
      </c>
      <c r="E125" s="59">
        <v>3847.11</v>
      </c>
      <c r="F125" s="56"/>
      <c r="G125" s="57"/>
      <c r="H125" s="58"/>
      <c r="I125" s="59">
        <v>29738.63</v>
      </c>
      <c r="J125" s="74">
        <f>I125-H125</f>
        <v>29738.63</v>
      </c>
      <c r="K125" s="57"/>
      <c r="L125" s="101">
        <f t="shared" si="15"/>
        <v>25891.52</v>
      </c>
    </row>
    <row r="126" spans="1:12" s="52" customFormat="1" ht="26.25" customHeight="1" thickBot="1">
      <c r="A126" s="61"/>
      <c r="B126" s="62"/>
      <c r="C126" s="62"/>
      <c r="D126" s="63">
        <f>D124+D125</f>
        <v>1322479416.1999998</v>
      </c>
      <c r="E126" s="63">
        <f>E124+E125</f>
        <v>274237407.55</v>
      </c>
      <c r="F126" s="64">
        <f>E126-D126</f>
        <v>-1048242008.6499999</v>
      </c>
      <c r="G126" s="65">
        <f>E126/D126</f>
        <v>0.20736610656519044</v>
      </c>
      <c r="H126" s="66">
        <f>H124++H125</f>
        <v>1643388134.92</v>
      </c>
      <c r="I126" s="102">
        <f>I124++I125</f>
        <v>303916281.88</v>
      </c>
      <c r="J126" s="102">
        <f>J124+J125</f>
        <v>-1339471853.0399997</v>
      </c>
      <c r="K126" s="65">
        <f>I126/H126</f>
        <v>0.1849327468186903</v>
      </c>
      <c r="L126" s="103">
        <f>I126-E126</f>
        <v>29678874.329999983</v>
      </c>
    </row>
  </sheetData>
  <sheetProtection/>
  <mergeCells count="21">
    <mergeCell ref="A124:C124"/>
    <mergeCell ref="A8:A9"/>
    <mergeCell ref="D8:D9"/>
    <mergeCell ref="E8:E9"/>
    <mergeCell ref="F8:F9"/>
    <mergeCell ref="B7:B9"/>
    <mergeCell ref="C7:C9"/>
    <mergeCell ref="D7:G7"/>
    <mergeCell ref="J8:J9"/>
    <mergeCell ref="K8:K9"/>
    <mergeCell ref="A6:L6"/>
    <mergeCell ref="A1:C1"/>
    <mergeCell ref="A2:C2"/>
    <mergeCell ref="A3:C3"/>
    <mergeCell ref="A4:L4"/>
    <mergeCell ref="A5:C5"/>
    <mergeCell ref="G8:G9"/>
    <mergeCell ref="H8:H9"/>
    <mergeCell ref="H7:K7"/>
    <mergeCell ref="L7:L9"/>
    <mergeCell ref="I8:I9"/>
  </mergeCells>
  <printOptions/>
  <pageMargins left="0" right="0" top="0.1968503937007874" bottom="0" header="0.3937007874015748" footer="0.3937007874015748"/>
  <pageSetup blackAndWhite="1" errors="blank"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 Фролова</dc:creator>
  <cp:keywords/>
  <dc:description/>
  <cp:lastModifiedBy>Игорь Парамонов</cp:lastModifiedBy>
  <cp:lastPrinted>2020-10-07T08:58:20Z</cp:lastPrinted>
  <dcterms:created xsi:type="dcterms:W3CDTF">2020-02-03T07:13:06Z</dcterms:created>
  <dcterms:modified xsi:type="dcterms:W3CDTF">2020-11-02T06:20:37Z</dcterms:modified>
  <cp:category/>
  <cp:version/>
  <cp:contentType/>
  <cp:contentStatus/>
</cp:coreProperties>
</file>