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7795" windowHeight="12075" activeTab="0"/>
  </bookViews>
  <sheets>
    <sheet name="01.10.2021-2022" sheetId="1" r:id="rId1"/>
  </sheets>
  <definedNames>
    <definedName name="_xlnm.Print_Titles" localSheetId="0">'01.10.2021-2022'!$7:$10</definedName>
    <definedName name="_xlnm.Print_Area" localSheetId="0">'01.10.2021-2022'!$A$1:$R$132</definedName>
  </definedNames>
  <calcPr fullCalcOnLoad="1"/>
</workbook>
</file>

<file path=xl/sharedStrings.xml><?xml version="1.0" encoding="utf-8"?>
<sst xmlns="http://schemas.openxmlformats.org/spreadsheetml/2006/main" count="456" uniqueCount="278">
  <si>
    <t>Финансовое управление администрации городского округа Кинешма</t>
  </si>
  <si>
    <t>Сравнительный анализ поступлений на 01.10.2021-2022</t>
  </si>
  <si>
    <t>Единица измерения: руб.</t>
  </si>
  <si>
    <t>Наименование показателя</t>
  </si>
  <si>
    <t>Код</t>
  </si>
  <si>
    <t>Причины</t>
  </si>
  <si>
    <t/>
  </si>
  <si>
    <t xml:space="preserve">Исполнение за год </t>
  </si>
  <si>
    <t>Исполнение на 01.10.</t>
  </si>
  <si>
    <t>Сумма неисполнения(-) и перевыполнения (+), рублей</t>
  </si>
  <si>
    <t>% испол-нения</t>
  </si>
  <si>
    <t>План на год</t>
  </si>
  <si>
    <r>
      <t xml:space="preserve">План на период
</t>
    </r>
    <r>
      <rPr>
        <b/>
        <sz val="9"/>
        <color indexed="8"/>
        <rFont val="Arial Cyr"/>
        <family val="0"/>
      </rPr>
      <t>(первоначальный)</t>
    </r>
  </si>
  <si>
    <r>
      <t xml:space="preserve">План на период
</t>
    </r>
    <r>
      <rPr>
        <b/>
        <sz val="9"/>
        <color indexed="8"/>
        <rFont val="Arial Cyr"/>
        <family val="0"/>
      </rPr>
      <t>(уточненный)</t>
    </r>
  </si>
  <si>
    <r>
      <rPr>
        <sz val="10"/>
        <color indexed="8"/>
        <rFont val="Arial Cyr"/>
        <family val="0"/>
      </rPr>
      <t>Сумма неисполнения(-) 
и перевыполнения (+)</t>
    </r>
    <r>
      <rPr>
        <b/>
        <sz val="10"/>
        <color indexed="8"/>
        <rFont val="Arial Cyr"/>
        <family val="2"/>
      </rPr>
      <t xml:space="preserve"> за период, </t>
    </r>
    <r>
      <rPr>
        <sz val="10"/>
        <color indexed="8"/>
        <rFont val="Arial Cyr"/>
        <family val="0"/>
      </rPr>
      <t>рублей
(гр.9-гр.8)</t>
    </r>
  </si>
  <si>
    <t>% поступлений от суммы плана за период</t>
  </si>
  <si>
    <r>
      <rPr>
        <sz val="10"/>
        <color indexed="8"/>
        <rFont val="Arial Cyr"/>
        <family val="0"/>
      </rPr>
      <t xml:space="preserve">Сумма неисполнения
(-) и перевыполнения (+) </t>
    </r>
    <r>
      <rPr>
        <b/>
        <sz val="10"/>
        <color indexed="8"/>
        <rFont val="Arial Cyr"/>
        <family val="0"/>
      </rPr>
      <t>плана на год</t>
    </r>
    <r>
      <rPr>
        <sz val="10"/>
        <color indexed="8"/>
        <rFont val="Arial Cyr"/>
        <family val="0"/>
      </rPr>
      <t>, рублей</t>
    </r>
  </si>
  <si>
    <t>% от годовой суммы поступлений</t>
  </si>
  <si>
    <t>8а</t>
  </si>
  <si>
    <t>00010000000000000000</t>
  </si>
  <si>
    <t>1</t>
  </si>
  <si>
    <t xml:space="preserve">      НАЛОГОВЫЕ И НЕНАЛОГОВЫЕ ДОХОДЫ</t>
  </si>
  <si>
    <t>2</t>
  </si>
  <si>
    <t>НАЛОГОВЫЕ ДОХОДЫ</t>
  </si>
  <si>
    <t>00010102000000000000</t>
  </si>
  <si>
    <t>3</t>
  </si>
  <si>
    <t>НДФЛ</t>
  </si>
  <si>
    <t>Индексация ЗП и МРОТ</t>
  </si>
  <si>
    <t>00010102010000000000</t>
  </si>
  <si>
    <t xml:space="preserve">            </t>
  </si>
  <si>
    <t>00010102010010000110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</si>
  <si>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</si>
  <si>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</si>
  <si>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</si>
  <si>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</si>
  <si>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00010102010012100110</t>
  </si>
  <si>
    <t>00010102010013000110</t>
  </si>
  <si>
    <t>00010102010014000110</t>
  </si>
  <si>
    <t>00010102020000000000</t>
  </si>
  <si>
    <t>00010102020010000110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</si>
  <si>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</si>
  <si>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</si>
  <si>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00010102020011000110</t>
  </si>
  <si>
    <t>00010102020012100110</t>
  </si>
  <si>
    <t>00010102020013000110</t>
  </si>
  <si>
    <t>00010102030000000000</t>
  </si>
  <si>
    <t>00010102030010000110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</si>
  <si>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</si>
  <si>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</si>
  <si>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</si>
  <si>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</si>
  <si>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00010102030012100110</t>
  </si>
  <si>
    <t>00010102030013000110</t>
  </si>
  <si>
    <t>00010102030014000110</t>
  </si>
  <si>
    <t>00010102040000000000</t>
  </si>
  <si>
    <t>00010102040010000110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</si>
  <si>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</si>
  <si>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</si>
  <si>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00010102040011000110</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</si>
  <si>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</si>
  <si>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00010302000000000000</t>
  </si>
  <si>
    <t>4</t>
  </si>
  <si>
    <t>АКЦИЗЫ</t>
  </si>
  <si>
    <t>00010500000000000000</t>
  </si>
  <si>
    <t>5</t>
  </si>
  <si>
    <t>НАЛОГИ НА СОВОКУПНЫЙ ДОХОД</t>
  </si>
  <si>
    <t>6</t>
  </si>
  <si>
    <t>УСН</t>
  </si>
  <si>
    <t>00010501000000000000</t>
  </si>
  <si>
    <t>Увеличение дифференцированного норматива отчисления (2021-0,3700/2022-0,6526)</t>
  </si>
  <si>
    <t>00010502000000000000</t>
  </si>
  <si>
    <t>7</t>
  </si>
  <si>
    <t xml:space="preserve">ЕНВД
</t>
  </si>
  <si>
    <t>Отменен с 01.01.2021. В 2022 году поступление недоимки</t>
  </si>
  <si>
    <t>00010502010000000000</t>
  </si>
  <si>
    <t>00010502010020000110</t>
  </si>
  <si>
    <t xml:space="preserve">              Единый налог на вмененный доход для отдельных видов деятельности</t>
  </si>
  <si>
    <t xml:space="preserve">                Единый налог на вмененный доход для отдельных видов деятельности</t>
  </si>
  <si>
    <t>00010502010021000110</t>
  </si>
  <si>
    <t>00010502010022100110</t>
  </si>
  <si>
    <t>00010502010023000110</t>
  </si>
  <si>
    <t>00010502020000000000</t>
  </si>
  <si>
    <t>00010502020020000110</t>
  </si>
  <si>
    <t xml:space="preserve">              Единый налог на вмененный доход для отдельных видов деятельности (за налоговые периоды, истекшие до 1 января 2011 года)</t>
  </si>
  <si>
    <t>00010502020022100110</t>
  </si>
  <si>
    <t xml:space="preserve">                Единый налог на вмененный доход для отдельных видов деятельности (за налоговые периоды, истекшие до 1 января 2011 года)</t>
  </si>
  <si>
    <t>00010503000000000000</t>
  </si>
  <si>
    <t>8</t>
  </si>
  <si>
    <t>ЕСХН</t>
  </si>
  <si>
    <t>00010503010000000000</t>
  </si>
  <si>
    <t>00010503010010000110</t>
  </si>
  <si>
    <t xml:space="preserve">              Единый сельскохозяйственный налог</t>
  </si>
  <si>
    <t xml:space="preserve">                Единый сельскохозяйственный налог</t>
  </si>
  <si>
    <t>00010504000000000000</t>
  </si>
  <si>
    <t>9</t>
  </si>
  <si>
    <t>ПСН</t>
  </si>
  <si>
    <t>Переход с 01.01.2021 с ЕНВД на ПСН 349 плательщиков. С 01.01.2021 предоставлено право уменьшать сумму налога, исчисленную за налоговый период, на страховые взносы.  По итогам за 2021 год количество ИП, уменьшивших сумму налога по патентам - 731, на общую сумму страховых платежей (взносов) и пособий, уменьшающую сумму налога 13.031,0 тыс.руб.</t>
  </si>
  <si>
    <t>00010504010000000000</t>
  </si>
  <si>
    <t>00010504010020000110</t>
  </si>
  <si>
    <t xml:space="preserve">              Налог, взимаемый в связи с применением патентной системы налогообложения, зачисляемый в бюджеты городских округов</t>
  </si>
  <si>
    <t xml:space="preserve">                Налог, взимаемый в связи с применением патентной системы налогообложения, зачисляемый в бюджеты городских округов</t>
  </si>
  <si>
    <t>00010504010021000110</t>
  </si>
  <si>
    <t>00010504010022100110</t>
  </si>
  <si>
    <t>00010600000000000000</t>
  </si>
  <si>
    <t>10</t>
  </si>
  <si>
    <t>НАЛОГИ НА ИМУЩЕСТВО</t>
  </si>
  <si>
    <t>00010601000000000000</t>
  </si>
  <si>
    <t>11</t>
  </si>
  <si>
    <t>Налог на имущество физических лиц</t>
  </si>
  <si>
    <t>00010606032040000110</t>
  </si>
  <si>
    <t>12</t>
  </si>
  <si>
    <t>Земельный налог с организаций</t>
  </si>
  <si>
    <t>00010606042040000110</t>
  </si>
  <si>
    <t>13</t>
  </si>
  <si>
    <t xml:space="preserve">Земельный налог с физических лиц </t>
  </si>
  <si>
    <t>По устным пояснениям ГАДБ - перечисление в 2021 году недоимки крупными должниками</t>
  </si>
  <si>
    <t>00010800000000000000</t>
  </si>
  <si>
    <t>14</t>
  </si>
  <si>
    <t>ГОСУДАРСТВЕННАЯ ПОШЛИНА</t>
  </si>
  <si>
    <t>00010803000000000000</t>
  </si>
  <si>
    <t>15</t>
  </si>
  <si>
    <t xml:space="preserve">          Государственная пошлина по делам, рассматриваемым в судах общей юрисдикции, мировыми судьями</t>
  </si>
  <si>
    <t>00010803010000000000</t>
  </si>
  <si>
    <t>00010803010010000110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</si>
  <si>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</si>
  <si>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</si>
  <si>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00010803010011000110</t>
  </si>
  <si>
    <t xml:space="preserve">                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</si>
  <si>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00010807000000000000</t>
  </si>
  <si>
    <t>16</t>
  </si>
  <si>
    <t xml:space="preserve">          Государственная пошлина за выдачу разрешения на установку рекламной конструкции</t>
  </si>
  <si>
    <t>00010807150000000000</t>
  </si>
  <si>
    <t>00010807150010000110</t>
  </si>
  <si>
    <t xml:space="preserve">              Государственная пошлина за выдачу разрешения на установку рекламной конструкции</t>
  </si>
  <si>
    <t xml:space="preserve">                Государственная пошлина за выдачу разрешения на установку рекламной конструкции</t>
  </si>
  <si>
    <t>00010900000000000000</t>
  </si>
  <si>
    <t>17</t>
  </si>
  <si>
    <t>ОТМЕНЕННЫЕ НАЛОГИ, СБОРЫ И ИНЫЕ ОБЯЗАТЕЛЬНЫЕ ПЛАТЕЖИ</t>
  </si>
  <si>
    <t>00010907032000000000</t>
  </si>
  <si>
    <t>00010907032040000110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</si>
  <si>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</si>
  <si>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00010907032041000110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</si>
  <si>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</si>
  <si>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t>
  </si>
  <si>
    <t>НЕНАЛОГОВЫЕ ДОХОДЫ</t>
  </si>
  <si>
    <t>00011100000000000000</t>
  </si>
  <si>
    <t>19</t>
  </si>
  <si>
    <t>ДОХОДЫ ОТ ИСПОЛЬЗОВАНИЯ ИМУЩЕСТВА</t>
  </si>
  <si>
    <t>00011105012040000120</t>
  </si>
  <si>
    <t>20</t>
  </si>
  <si>
    <t>Аренда земли</t>
  </si>
  <si>
    <t>00011105034040000120</t>
  </si>
  <si>
    <t>21</t>
  </si>
  <si>
    <t>Аренда имущества</t>
  </si>
  <si>
    <t>22</t>
  </si>
  <si>
    <t>Плата по соглашениям об установлении сервитута</t>
  </si>
  <si>
    <t>00011105324040000120</t>
  </si>
  <si>
    <t>В 2020 году заключено одно соглашение (срок действия до 11.02.2040). Сроки уплаты по соглашению - ежеквартально. Ежегодно индексируется на коэффициент инфляции. Плата определяется в соответствии с ПА от 28.07.2015 №1787п</t>
  </si>
  <si>
    <t>00011107000000000000</t>
  </si>
  <si>
    <t>23</t>
  </si>
  <si>
    <t>Платежи от МУПов</t>
  </si>
  <si>
    <t>Поступление дополнительной суммы прибыли от МУП "МУК"</t>
  </si>
  <si>
    <t>00011107014000000000</t>
  </si>
  <si>
    <t>00011107014040000120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</si>
  <si>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</si>
  <si>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</si>
  <si>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00011109000000000000</t>
  </si>
  <si>
    <t>24</t>
  </si>
  <si>
    <t>Наем муниципальных помещений</t>
  </si>
  <si>
    <t>00011200000000000000</t>
  </si>
  <si>
    <t>25</t>
  </si>
  <si>
    <t>ПЛАТЕЖИ ПРИ ПОЛЬЗОВАНИИ ПРИРОДНЫМИ РЕСУРСАМИ</t>
  </si>
  <si>
    <t>В 2022 году не поступил платеж от АО "Водоканал" за 2021 год из-за сложившейся переплаты. В 2022 году поступления будут только за 3 квартала. План не будет выполнен</t>
  </si>
  <si>
    <t>00011201010000000000</t>
  </si>
  <si>
    <t>00011201010010000120</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</si>
  <si>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</si>
  <si>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стационарными объектами</t>
  </si>
  <si>
    <t>00011201010016000120</t>
  </si>
  <si>
    <t>00011201020000000000</t>
  </si>
  <si>
    <t>00011201020010000120</t>
  </si>
  <si>
    <t xml:space="preserve">              Плата за выбросы загрязняющих веществ в атмосферный воздух передвижными объектами</t>
  </si>
  <si>
    <t>00011201020016000120</t>
  </si>
  <si>
    <t xml:space="preserve">                Плата за выбросы загрязняющих веществ в атмосферный воздух передвижными объектами</t>
  </si>
  <si>
    <t>00011201030000000000</t>
  </si>
  <si>
    <t>00011201030010000120</t>
  </si>
  <si>
    <t xml:space="preserve">              Плата за сбросы загрязняющих веществ в водные объекты</t>
  </si>
  <si>
    <t xml:space="preserve">                Плата за сбросы загрязняющих веществ в водные объекты</t>
  </si>
  <si>
    <t>00011201030016000120</t>
  </si>
  <si>
    <t xml:space="preserve">                Плата за выбросы загрязняющих веществ в водные объекты</t>
  </si>
  <si>
    <t>00011201040000000000</t>
  </si>
  <si>
    <t>00011201040010000120</t>
  </si>
  <si>
    <t xml:space="preserve">              Плата за размещение отходов производства и потребления</t>
  </si>
  <si>
    <t xml:space="preserve">                Плата за размещение отходов производства и потребления</t>
  </si>
  <si>
    <t>00011201040016000120</t>
  </si>
  <si>
    <t xml:space="preserve">                Плата за размещение отходов прозводства и потребления</t>
  </si>
  <si>
    <t>00011300000000000000</t>
  </si>
  <si>
    <t>26</t>
  </si>
  <si>
    <t>ДОХОДЫ ОТ ОКАЗАНИЯ ПЛАТНЫХ УСЛУГ (РАБОТ) И КОМПЕНСАЦИИ ЗАТРАТ ГОСУДАРСТВА</t>
  </si>
  <si>
    <t>00011301000000000000</t>
  </si>
  <si>
    <t>27</t>
  </si>
  <si>
    <t>Доходы от оказания платных услуг (работ)</t>
  </si>
  <si>
    <t>Оплата дебиторской задолженности ООО "Газпромнефть-Терминал" в 2022 году (11.01.2022 - 99,8 т.р. оплата счета за ноябрь 2021 года; 18.01.2022 - 103,1 т.р. оплата счета за декабрь 2021 года). Рост поступлений в 2022 году  поясняется своевременной уплатой счетов за оказанные услуги ООО "Газпромнефть-Терминал" в отличие от произведенных платежей данным заказчиком в 2021 году</t>
  </si>
  <si>
    <t>00011301994000000000</t>
  </si>
  <si>
    <t>28</t>
  </si>
  <si>
    <t>Доходы от компенсации затрат государства</t>
  </si>
  <si>
    <t>00011302994000000000</t>
  </si>
  <si>
    <t>1) 25.01.2022 возмещение расходов на услуги по оценке (ГАДБ 965) - 3.500,00 руб.
2) 25.02.2022 возмещение расходов на услуги по оценке (ГАДБ 965) - 7 000,00 руб.
3) 25.04.2022 возврат дебиторской задолженности за 2021 год по договору на оказание услуг по пересылке уведомлений с Почтой России (ГАДБ 961) - 4 354,00 руб.;
4) 17.05.2022 возврат по договору с Почтой России (отправка почтовой корреспонденции КДН) с последующим возвратом в областной бюджет (ГАДБ 961) - 5,00 руб.;
5) 31.05.2022 возврат дебиторской задолженности Ивэнергосбыт (ГАДБ 961) - 1 058,46 руб.;
6) 12.06.2022 возмещение расходов, связанных с компенсационной платой за вырубку (снос) зеленых насаждений (ГАДБ 961) - 12 250,00 руб.
7) в течение августа и сентября  возврат средств субсидии на организацию бесплатного горячего питания (ГАДБ 953) - 186.625,60 руб.
8) в сентябре возмещение расходов на услуги по оценке (ГАДБ 965) - 19 500,00 руб.</t>
  </si>
  <si>
    <t>00011400000000000000</t>
  </si>
  <si>
    <t>29</t>
  </si>
  <si>
    <t xml:space="preserve">        ДОХОДЫ ОТ ПРОДАЖИ МАТЕРИАЛЬНЫХ И НЕМАТЕРИАЛЬНЫХ АКТИВОВ</t>
  </si>
  <si>
    <t>00011402000000000000</t>
  </si>
  <si>
    <t>30</t>
  </si>
  <si>
    <t>Доходы от реализации имущества и квартир</t>
  </si>
  <si>
    <r>
      <t xml:space="preserve">607,4 т.р. задаток (продажа помещения по адресу: ул. Гагарина, 14-А пом.магазина (14.02.2022)) плательщик АО "ЕЭТП" (поступил 22.02.2022)
</t>
    </r>
    <r>
      <rPr>
        <sz val="10"/>
        <rFont val="Arial Cyr"/>
        <family val="0"/>
      </rPr>
      <t>2 429,6 т.р.</t>
    </r>
    <r>
      <rPr>
        <sz val="10"/>
        <rFont val="Arial Cyr"/>
        <family val="2"/>
      </rPr>
      <t xml:space="preserve"> продажа помещения по адресу: ул. Гагарина, 14-А пом.магазина (14.02.2022) Фирсенкова Ксения Александровна (25.02.2022), 
продажа металлолома администрацией  в сумме 188,8 тыс. рублей, 
продажа доли в муниципальной квартире в  сумме 33,6 тыс. рублей;
3 515,8 т.р. продажа помещения по адресу: ул. Василевского, 2, пом. 1002 (05.09.2022) Рябов Андрей Анатольевич (поступило 12.09.2022 и 27.09.2022)
483,3 т.р. продажа помещения по адресу: ул. Котовского, 2 (05.09.2022) Кузьмин МИхаил Владимирович (поступило 14.09.2022 и 16.09.2022)</t>
    </r>
  </si>
  <si>
    <t>00011406000000000000</t>
  </si>
  <si>
    <t>31</t>
  </si>
  <si>
    <t>Доходы от продажи земельных участков</t>
  </si>
  <si>
    <t xml:space="preserve">
В феврале 2021 года были выкуплены 2 ЗУ участка на общую сумму   4 021,6 т.руб. (АО "Калипсо", АО "Комильфо")</t>
  </si>
  <si>
    <t>00011600000000000000</t>
  </si>
  <si>
    <t>32</t>
  </si>
  <si>
    <t xml:space="preserve">        ШТРАФЫ, САНКЦИИ, ВОЗМЕЩЕНИЕ УЩЕРБА</t>
  </si>
  <si>
    <t>Штрафы за несоблюдение КОАП, остатки ДЗ, сложившейся на 01.01.2020 (с каждым годом объем поступлений будет снижаться) и за ненадлежащее исполнение обязательств перед мун.органом (МКУ).
В 2021 году поступила неустойка за несвоевременное выполнение муниципального контракта заключенного в 2017 году (Генеральный план) в сумме 700,2 т.р.</t>
  </si>
  <si>
    <t>00011700000000000000</t>
  </si>
  <si>
    <t>33</t>
  </si>
  <si>
    <t xml:space="preserve">        ПРОЧИЕ НЕНАЛОГОВЫЕ ДОХОДЫ</t>
  </si>
  <si>
    <t>34</t>
  </si>
  <si>
    <t xml:space="preserve">                 Плата за право заключения договоров на установку и эксплуатацию рекламных конструкций</t>
  </si>
  <si>
    <t>00011705040040001180</t>
  </si>
  <si>
    <t>00011705040040002180</t>
  </si>
  <si>
    <t>35</t>
  </si>
  <si>
    <t xml:space="preserve">                Плата по договорам на установку и эксплуатацию рекламной конструкции</t>
  </si>
  <si>
    <t>00011705040040003180</t>
  </si>
  <si>
    <t>36</t>
  </si>
  <si>
    <t xml:space="preserve">                Взносы от погашения ипотечных кредитов </t>
  </si>
  <si>
    <t>В 2021 году было досрочное погашение ипотеки одним из плательщиков</t>
  </si>
  <si>
    <t>00011705040040004180</t>
  </si>
  <si>
    <t>37</t>
  </si>
  <si>
    <t xml:space="preserve">                Прочие неналоговые доходы бюджетов городских округов</t>
  </si>
  <si>
    <t>В 2021 году в бюджет был произведен возврат средств, выделенных на целевую подготовку педагога</t>
  </si>
  <si>
    <t>00011705040040005180</t>
  </si>
  <si>
    <t xml:space="preserve">                Плата за предоставление торгового места</t>
  </si>
  <si>
    <t>Перечисляются на счет во временном распоряжении с 2018 года, в бюджете не отражаются</t>
  </si>
  <si>
    <t>00011705040040006180</t>
  </si>
  <si>
    <t>38</t>
  </si>
  <si>
    <t xml:space="preserve">                Плата по договорам на размещение нестационарного объекта для осуществления торговли и оказания услуг</t>
  </si>
  <si>
    <t>В 2022 году поступили средства за праздничную торговлю в День города (в 2021 году не было) в сумме примерно 165,0 тыс. рублей, новая площадка для сезонной торговли на ул. Сеченова - 185,0 тыс. рублей. Заключение нескольких новых договоров на установку нестационарных объектов. Некоторые предприниматели внесли в 2022 году годовую сумму платы заранее.</t>
  </si>
  <si>
    <t>39</t>
  </si>
  <si>
    <t>Инициативные платежи</t>
  </si>
  <si>
    <t>2021 - 14 площадок, 2022 - 10 площадок - увеличение в 2022 году объема финансового обеспечения на реализацию мероприятий</t>
  </si>
  <si>
    <t>00020000000000000000</t>
  </si>
  <si>
    <t xml:space="preserve">      БЕЗВОЗМЕЗДНЫЕ ПОСТУПЛЕНИЯ</t>
  </si>
  <si>
    <t>×</t>
  </si>
  <si>
    <t>00020215000000000000</t>
  </si>
  <si>
    <t>40</t>
  </si>
  <si>
    <t xml:space="preserve">Дотации </t>
  </si>
  <si>
    <t>00020215001000000000</t>
  </si>
  <si>
    <t xml:space="preserve">            Дотации на выравнивание бюджетной обеспеченности</t>
  </si>
  <si>
    <t>00020215001040000151</t>
  </si>
  <si>
    <t xml:space="preserve">              Дотации бюджетам городских округов на выравнивание бюджетной обеспеченности</t>
  </si>
  <si>
    <t xml:space="preserve">                Дотации бюджетам городских округов на выравнивание бюджетной обеспеченности</t>
  </si>
  <si>
    <t>00020229000000000000</t>
  </si>
  <si>
    <t>41</t>
  </si>
  <si>
    <t>Субсидии</t>
  </si>
  <si>
    <t>00020220000000000151</t>
  </si>
  <si>
    <t>00020229999040000151</t>
  </si>
  <si>
    <t>42</t>
  </si>
  <si>
    <t>Субвенции</t>
  </si>
  <si>
    <t>00020230000000000151</t>
  </si>
  <si>
    <t>43</t>
  </si>
  <si>
    <t>Иные МБТ</t>
  </si>
  <si>
    <t>44</t>
  </si>
  <si>
    <t>Поступления от фондов, негосударственных организаций и проч.</t>
  </si>
  <si>
    <t>00021900000000000000</t>
  </si>
  <si>
    <t>45</t>
  </si>
  <si>
    <t>Возвраты остатков МБТ прошлых лет</t>
  </si>
  <si>
    <t>ИТОГО ДОХОДОВ</t>
  </si>
  <si>
    <t>Невыясненные поступления</t>
  </si>
  <si>
    <t>Отклонение исполнения 
(2021-2022)</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</si>
</sst>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s>
  <fonts count="60">
    <font>
      <sz val="11"/>
      <name val="Calibri"/>
      <family val="2"/>
    </font>
    <font>
      <sz val="11"/>
      <color indexed="8"/>
      <name val="Calibri"/>
      <family val="2"/>
    </font>
    <font>
      <sz val="10"/>
      <color indexed="8"/>
      <name val="Arial Cyr"/>
      <family val="2"/>
    </font>
    <font>
      <b/>
      <sz val="12"/>
      <color indexed="8"/>
      <name val="Arial Cyr"/>
      <family val="2"/>
    </font>
    <font>
      <sz val="12"/>
      <color indexed="8"/>
      <name val="Arial Cyr"/>
      <family val="2"/>
    </font>
    <font>
      <b/>
      <sz val="10"/>
      <color indexed="8"/>
      <name val="Arial Cyr"/>
      <family val="0"/>
    </font>
    <font>
      <b/>
      <sz val="11"/>
      <name val="Calibri"/>
      <family val="2"/>
    </font>
    <font>
      <b/>
      <sz val="9"/>
      <color indexed="8"/>
      <name val="Arial Cyr"/>
      <family val="0"/>
    </font>
    <font>
      <b/>
      <sz val="11"/>
      <color indexed="8"/>
      <name val="Arial Cyr"/>
      <family val="2"/>
    </font>
    <font>
      <sz val="11"/>
      <color indexed="8"/>
      <name val="Arial Cyr"/>
      <family val="2"/>
    </font>
    <font>
      <sz val="10"/>
      <name val="Arial Cyr"/>
      <family val="2"/>
    </font>
    <font>
      <b/>
      <sz val="12"/>
      <color indexed="8"/>
      <name val="Times New Roman"/>
      <family val="1"/>
    </font>
    <font>
      <sz val="12"/>
      <color indexed="8"/>
      <name val="Times New Roman"/>
      <family val="1"/>
    </font>
    <font>
      <sz val="12"/>
      <name val="Calibri"/>
      <family val="2"/>
    </font>
    <font>
      <b/>
      <sz val="12"/>
      <name val="Calibri"/>
      <family val="2"/>
    </font>
    <font>
      <sz val="9"/>
      <color indexed="8"/>
      <name val="Cambria"/>
      <family val="1"/>
    </font>
    <font>
      <i/>
      <sz val="9"/>
      <color indexed="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9"/>
      <color rgb="FF000000"/>
      <name val="Cambria"/>
      <family val="1"/>
    </font>
    <font>
      <i/>
      <sz val="9"/>
      <color rgb="FF000000"/>
      <name val="Cambria"/>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Arial Cyr"/>
      <family val="2"/>
    </font>
    <font>
      <sz val="11"/>
      <color rgb="FF000000"/>
      <name val="Arial Cyr"/>
      <family val="2"/>
    </font>
    <font>
      <sz val="12"/>
      <color rgb="FF000000"/>
      <name val="Arial Cyr"/>
      <family val="2"/>
    </font>
    <font>
      <b/>
      <sz val="12"/>
      <color rgb="FF000000"/>
      <name val="Times New Roman"/>
      <family val="1"/>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67">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top style="thin">
        <color rgb="FF000000"/>
      </top>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border>
    <border>
      <left style="medium"/>
      <right/>
      <top style="thin">
        <color rgb="FF000000"/>
      </top>
      <bottom style="thin">
        <color rgb="FF000000"/>
      </bottom>
    </border>
    <border>
      <left style="thin"/>
      <right style="thin"/>
      <top style="thin"/>
      <bottom style="thin"/>
    </border>
    <border>
      <left/>
      <right style="thin"/>
      <top style="thin"/>
      <bottom style="thin"/>
    </border>
    <border>
      <left/>
      <right style="thin">
        <color rgb="FF000000"/>
      </right>
      <top/>
      <bottom style="medium"/>
    </border>
    <border>
      <left style="thin">
        <color rgb="FF000000"/>
      </left>
      <right style="thin">
        <color rgb="FF000000"/>
      </right>
      <top/>
      <bottom style="medium"/>
    </border>
    <border>
      <left style="thin">
        <color rgb="FF000000"/>
      </left>
      <right style="medium"/>
      <top/>
      <bottom style="medium"/>
    </border>
    <border>
      <left style="thin"/>
      <right style="thin"/>
      <top style="thin"/>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medium"/>
      <bottom/>
    </border>
    <border>
      <left style="thin">
        <color rgb="FF000000"/>
      </left>
      <right style="medium"/>
      <top/>
      <bottom/>
    </border>
    <border>
      <left/>
      <right/>
      <top style="thin"/>
      <bottom/>
    </border>
    <border>
      <left style="thin"/>
      <right/>
      <top style="thin"/>
      <bottom/>
    </border>
    <border>
      <left style="thin"/>
      <right style="thin"/>
      <top/>
      <bottom style="thin"/>
    </border>
    <border>
      <left/>
      <right style="thin">
        <color rgb="FF000000"/>
      </right>
      <top/>
      <bottom style="thin">
        <color rgb="FF000000"/>
      </bottom>
    </border>
    <border>
      <left style="thin">
        <color rgb="FF000000"/>
      </left>
      <right/>
      <top/>
      <bottom style="thin">
        <color rgb="FF000000"/>
      </bottom>
    </border>
    <border>
      <left style="thin">
        <color rgb="FF000000"/>
      </left>
      <right style="medium"/>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medium"/>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top style="thin">
        <color rgb="FF000000"/>
      </top>
      <bottom/>
    </border>
    <border>
      <left/>
      <right style="thin">
        <color rgb="FF000000"/>
      </right>
      <top style="thin"/>
      <bottom/>
    </border>
    <border>
      <left style="thin">
        <color rgb="FF000000"/>
      </left>
      <right style="thin">
        <color rgb="FF000000"/>
      </right>
      <top style="thin"/>
      <bottom/>
    </border>
    <border>
      <left style="thin">
        <color rgb="FF000000"/>
      </left>
      <right style="medium"/>
      <top style="thin"/>
      <bottom/>
    </border>
    <border>
      <left/>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thin">
        <color rgb="FF000000"/>
      </left>
      <right/>
      <top style="thin">
        <color rgb="FF000000"/>
      </top>
      <bottom/>
    </border>
    <border>
      <left style="medium"/>
      <right/>
      <top/>
      <bottom/>
    </border>
    <border>
      <left style="thin"/>
      <right style="medium"/>
      <top style="thin"/>
      <bottom/>
    </border>
    <border>
      <left style="medium"/>
      <right/>
      <top style="thin"/>
      <bottom style="medium"/>
    </border>
    <border>
      <left/>
      <right/>
      <top style="thin"/>
      <bottom style="medium"/>
    </border>
    <border>
      <left style="thin"/>
      <right/>
      <top style="thin"/>
      <bottom style="medium"/>
    </border>
    <border>
      <left style="thin"/>
      <right style="thin"/>
      <top style="thin"/>
      <bottom style="medium"/>
    </border>
    <border>
      <left/>
      <right style="thin">
        <color rgb="FF000000"/>
      </right>
      <top style="thin">
        <color rgb="FF000000"/>
      </top>
      <bottom style="medium"/>
    </border>
    <border>
      <left style="thin"/>
      <right/>
      <top style="thin"/>
      <bottom style="thin"/>
    </border>
    <border>
      <left style="thin"/>
      <right style="medium"/>
      <top style="thin"/>
      <bottom style="medium"/>
    </border>
    <border>
      <left style="thin"/>
      <right style="thin"/>
      <top style="medium"/>
      <bottom/>
    </border>
    <border>
      <left style="thin"/>
      <right style="thin"/>
      <top/>
      <bottom/>
    </border>
    <border>
      <left style="medium"/>
      <right style="thin">
        <color rgb="FF000000"/>
      </right>
      <top style="thin">
        <color rgb="FF000000"/>
      </top>
      <bottom style="thin">
        <color rgb="FF000000"/>
      </bottom>
    </border>
    <border>
      <left style="thin"/>
      <right style="medium"/>
      <top style="medium"/>
      <bottom/>
    </border>
    <border>
      <left style="thin"/>
      <right style="medium"/>
      <top/>
      <bottom/>
    </border>
    <border>
      <left style="thin">
        <color rgb="FF000000"/>
      </left>
      <right style="thin">
        <color rgb="FF000000"/>
      </right>
      <top/>
      <bottom style="thin"/>
    </border>
    <border>
      <left/>
      <right style="thin"/>
      <top style="medium"/>
      <bottom/>
    </border>
    <border>
      <left/>
      <right style="thin"/>
      <top/>
      <bottom/>
    </border>
    <border>
      <left style="thin"/>
      <right style="thin"/>
      <top style="medium"/>
      <bottom style="thin"/>
    </border>
    <border>
      <left/>
      <right/>
      <top style="medium"/>
      <bottom style="thin"/>
    </border>
    <border>
      <left/>
      <right style="thin"/>
      <top style="medium"/>
      <bottom style="thin"/>
    </border>
    <border>
      <left style="thin"/>
      <right/>
      <top style="medium"/>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35" fillId="20" borderId="0">
      <alignment/>
      <protection/>
    </xf>
    <xf numFmtId="0" fontId="35" fillId="0" borderId="0">
      <alignment horizontal="left" wrapText="1"/>
      <protection/>
    </xf>
    <xf numFmtId="0" fontId="36" fillId="0" borderId="0">
      <alignment horizontal="center" wrapText="1"/>
      <protection/>
    </xf>
    <xf numFmtId="0" fontId="36" fillId="0" borderId="0">
      <alignment horizontal="center"/>
      <protection/>
    </xf>
    <xf numFmtId="0" fontId="35" fillId="0" borderId="0">
      <alignment horizontal="right"/>
      <protection/>
    </xf>
    <xf numFmtId="0" fontId="35" fillId="20" borderId="1">
      <alignment/>
      <protection/>
    </xf>
    <xf numFmtId="0" fontId="35" fillId="0" borderId="2">
      <alignment horizontal="center" vertical="center" wrapText="1"/>
      <protection/>
    </xf>
    <xf numFmtId="0" fontId="35" fillId="20" borderId="3">
      <alignment/>
      <protection/>
    </xf>
    <xf numFmtId="49" fontId="35" fillId="0" borderId="2">
      <alignment horizontal="center" vertical="top" shrinkToFit="1"/>
      <protection/>
    </xf>
    <xf numFmtId="0" fontId="35" fillId="0" borderId="2">
      <alignment horizontal="center" vertical="top" wrapText="1"/>
      <protection/>
    </xf>
    <xf numFmtId="4" fontId="35" fillId="0" borderId="2">
      <alignment horizontal="right" vertical="top" shrinkToFit="1"/>
      <protection/>
    </xf>
    <xf numFmtId="10" fontId="35" fillId="0" borderId="2">
      <alignment horizontal="center" vertical="top" shrinkToFit="1"/>
      <protection/>
    </xf>
    <xf numFmtId="0" fontId="35" fillId="20" borderId="4">
      <alignment/>
      <protection/>
    </xf>
    <xf numFmtId="49" fontId="37" fillId="0" borderId="2">
      <alignment horizontal="left" vertical="top" shrinkToFit="1"/>
      <protection/>
    </xf>
    <xf numFmtId="4" fontId="37" fillId="21" borderId="2">
      <alignment horizontal="right" vertical="top" shrinkToFit="1"/>
      <protection/>
    </xf>
    <xf numFmtId="10" fontId="37" fillId="21" borderId="2">
      <alignment horizontal="center" vertical="top" shrinkToFit="1"/>
      <protection/>
    </xf>
    <xf numFmtId="0" fontId="35" fillId="0" borderId="0">
      <alignment/>
      <protection/>
    </xf>
    <xf numFmtId="0" fontId="35" fillId="20" borderId="1">
      <alignment horizontal="left"/>
      <protection/>
    </xf>
    <xf numFmtId="0" fontId="35" fillId="0" borderId="2">
      <alignment horizontal="left" vertical="top" wrapText="1"/>
      <protection/>
    </xf>
    <xf numFmtId="4" fontId="37" fillId="22" borderId="2">
      <alignment horizontal="right" vertical="top" shrinkToFit="1"/>
      <protection/>
    </xf>
    <xf numFmtId="10" fontId="37" fillId="22" borderId="2">
      <alignment horizontal="center" vertical="top" shrinkToFit="1"/>
      <protection/>
    </xf>
    <xf numFmtId="0" fontId="35" fillId="20" borderId="3">
      <alignment horizontal="left"/>
      <protection/>
    </xf>
    <xf numFmtId="0" fontId="35" fillId="20" borderId="4">
      <alignment horizontal="left"/>
      <protection/>
    </xf>
    <xf numFmtId="0" fontId="35" fillId="20" borderId="0">
      <alignment horizontal="left"/>
      <protection/>
    </xf>
    <xf numFmtId="4" fontId="37" fillId="22" borderId="2">
      <alignment horizontal="right" vertical="top" shrinkToFit="1"/>
      <protection/>
    </xf>
    <xf numFmtId="4" fontId="38" fillId="0" borderId="2">
      <alignment horizontal="right" vertical="center" shrinkToFit="1"/>
      <protection/>
    </xf>
    <xf numFmtId="4" fontId="39" fillId="0" borderId="5">
      <alignment horizontal="right" vertical="center" shrinkToFit="1"/>
      <protection/>
    </xf>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6" applyNumberFormat="0" applyAlignment="0" applyProtection="0"/>
    <xf numFmtId="0" fontId="41" fillId="30" borderId="7" applyNumberFormat="0" applyAlignment="0" applyProtection="0"/>
    <xf numFmtId="0" fontId="42"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31" borderId="12" applyNumberFormat="0" applyAlignment="0" applyProtection="0"/>
    <xf numFmtId="0" fontId="48" fillId="0" borderId="0" applyNumberFormat="0" applyFill="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1"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2" fillId="0" borderId="14"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5" borderId="0" applyNumberFormat="0" applyBorder="0" applyAlignment="0" applyProtection="0"/>
  </cellStyleXfs>
  <cellXfs count="178">
    <xf numFmtId="0" fontId="0" fillId="0" borderId="0" xfId="0" applyFont="1" applyAlignment="1">
      <alignment/>
    </xf>
    <xf numFmtId="0" fontId="0" fillId="36" borderId="0" xfId="0" applyFont="1" applyFill="1" applyAlignment="1" applyProtection="1">
      <alignment horizontal="center" vertical="center"/>
      <protection locked="0"/>
    </xf>
    <xf numFmtId="0" fontId="0" fillId="36" borderId="0" xfId="0" applyFont="1" applyFill="1" applyAlignment="1" applyProtection="1">
      <alignment horizontal="left" vertical="center"/>
      <protection locked="0"/>
    </xf>
    <xf numFmtId="0" fontId="37" fillId="36" borderId="15" xfId="42" applyNumberFormat="1" applyFont="1" applyFill="1" applyBorder="1" applyAlignment="1" applyProtection="1">
      <alignment horizontal="center" vertical="center"/>
      <protection/>
    </xf>
    <xf numFmtId="0" fontId="6" fillId="36" borderId="0" xfId="0" applyFont="1" applyFill="1" applyAlignment="1" applyProtection="1">
      <alignment horizontal="center" vertical="center"/>
      <protection locked="0"/>
    </xf>
    <xf numFmtId="0" fontId="37" fillId="36" borderId="16" xfId="44" applyFont="1" applyFill="1" applyBorder="1" applyAlignment="1">
      <alignment horizontal="center" vertical="center" wrapText="1"/>
      <protection/>
    </xf>
    <xf numFmtId="0" fontId="37" fillId="36" borderId="17" xfId="44" applyFont="1" applyFill="1" applyBorder="1" applyAlignment="1">
      <alignment horizontal="center" vertical="center" wrapText="1"/>
      <protection/>
    </xf>
    <xf numFmtId="0" fontId="37" fillId="36" borderId="18" xfId="44" applyNumberFormat="1" applyFont="1" applyFill="1" applyBorder="1" applyAlignment="1" applyProtection="1">
      <alignment horizontal="center" vertical="center" wrapText="1"/>
      <protection/>
    </xf>
    <xf numFmtId="0" fontId="37" fillId="36" borderId="17" xfId="44" applyNumberFormat="1" applyFont="1" applyFill="1" applyBorder="1" applyAlignment="1" applyProtection="1">
      <alignment horizontal="center" vertical="center" wrapText="1"/>
      <protection/>
    </xf>
    <xf numFmtId="49" fontId="55" fillId="10" borderId="16" xfId="46" applyFont="1" applyFill="1" applyBorder="1" applyAlignment="1" applyProtection="1">
      <alignment horizontal="center" vertical="center" shrinkToFit="1"/>
      <protection/>
    </xf>
    <xf numFmtId="49" fontId="55" fillId="10" borderId="17" xfId="46" applyFont="1" applyFill="1" applyBorder="1" applyAlignment="1" applyProtection="1">
      <alignment horizontal="center" vertical="center" shrinkToFit="1"/>
      <protection/>
    </xf>
    <xf numFmtId="0" fontId="55" fillId="10" borderId="19" xfId="56" applyNumberFormat="1" applyFont="1" applyFill="1" applyBorder="1" applyAlignment="1" applyProtection="1">
      <alignment horizontal="left" vertical="center" wrapText="1"/>
      <protection/>
    </xf>
    <xf numFmtId="49" fontId="55" fillId="10" borderId="20" xfId="46" applyFont="1" applyFill="1" applyBorder="1" applyAlignment="1" applyProtection="1">
      <alignment horizontal="left" vertical="center"/>
      <protection/>
    </xf>
    <xf numFmtId="4" fontId="36" fillId="10" borderId="20" xfId="57" applyFont="1" applyFill="1" applyBorder="1" applyAlignment="1" applyProtection="1">
      <alignment horizontal="center" vertical="center" shrinkToFit="1"/>
      <protection/>
    </xf>
    <xf numFmtId="10" fontId="36" fillId="10" borderId="20" xfId="57" applyNumberFormat="1" applyFont="1" applyFill="1" applyBorder="1" applyAlignment="1" applyProtection="1">
      <alignment horizontal="center" vertical="center" shrinkToFit="1"/>
      <protection/>
    </xf>
    <xf numFmtId="4" fontId="37" fillId="10" borderId="21" xfId="57" applyFont="1" applyFill="1" applyBorder="1" applyAlignment="1" applyProtection="1">
      <alignment horizontal="left" vertical="top" shrinkToFit="1"/>
      <protection/>
    </xf>
    <xf numFmtId="0" fontId="6" fillId="10" borderId="0" xfId="0" applyFont="1" applyFill="1" applyAlignment="1" applyProtection="1">
      <alignment horizontal="center" vertical="center"/>
      <protection locked="0"/>
    </xf>
    <xf numFmtId="49" fontId="55" fillId="10" borderId="22" xfId="46" applyFont="1" applyFill="1" applyBorder="1" applyAlignment="1" applyProtection="1">
      <alignment horizontal="center" vertical="center" shrinkToFit="1"/>
      <protection/>
    </xf>
    <xf numFmtId="0" fontId="55" fillId="10" borderId="23" xfId="56" applyNumberFormat="1" applyFont="1" applyFill="1" applyBorder="1" applyAlignment="1" applyProtection="1">
      <alignment horizontal="left" vertical="center" wrapText="1"/>
      <protection/>
    </xf>
    <xf numFmtId="49" fontId="55" fillId="10" borderId="24" xfId="46" applyFont="1" applyFill="1" applyBorder="1" applyAlignment="1" applyProtection="1">
      <alignment horizontal="left" vertical="center"/>
      <protection/>
    </xf>
    <xf numFmtId="4" fontId="36" fillId="10" borderId="24" xfId="57" applyFont="1" applyFill="1" applyBorder="1" applyAlignment="1" applyProtection="1">
      <alignment horizontal="center" vertical="center" shrinkToFit="1"/>
      <protection/>
    </xf>
    <xf numFmtId="10" fontId="36" fillId="10" borderId="25" xfId="57" applyNumberFormat="1" applyFont="1" applyFill="1" applyBorder="1" applyAlignment="1" applyProtection="1">
      <alignment horizontal="center" vertical="center" shrinkToFit="1"/>
      <protection/>
    </xf>
    <xf numFmtId="4" fontId="36" fillId="10" borderId="25" xfId="57" applyFont="1" applyFill="1" applyBorder="1" applyAlignment="1" applyProtection="1">
      <alignment horizontal="center" vertical="center" shrinkToFit="1"/>
      <protection/>
    </xf>
    <xf numFmtId="4" fontId="37" fillId="10" borderId="26" xfId="57" applyFont="1" applyFill="1" applyBorder="1" applyAlignment="1" applyProtection="1">
      <alignment horizontal="left" vertical="top" shrinkToFit="1"/>
      <protection/>
    </xf>
    <xf numFmtId="49" fontId="55" fillId="37" borderId="16" xfId="46" applyFont="1" applyFill="1" applyBorder="1" applyAlignment="1" applyProtection="1">
      <alignment horizontal="center" vertical="center" shrinkToFit="1"/>
      <protection/>
    </xf>
    <xf numFmtId="49" fontId="55" fillId="37" borderId="22" xfId="46" applyFont="1" applyFill="1" applyBorder="1" applyAlignment="1" applyProtection="1">
      <alignment horizontal="center" vertical="center" shrinkToFit="1"/>
      <protection/>
    </xf>
    <xf numFmtId="0" fontId="55" fillId="37" borderId="27" xfId="56" applyNumberFormat="1" applyFont="1" applyFill="1" applyBorder="1" applyAlignment="1" applyProtection="1">
      <alignment horizontal="left" vertical="center" wrapText="1"/>
      <protection/>
    </xf>
    <xf numFmtId="49" fontId="55" fillId="37" borderId="28" xfId="46" applyFont="1" applyFill="1" applyBorder="1" applyAlignment="1" applyProtection="1">
      <alignment horizontal="left" vertical="center"/>
      <protection/>
    </xf>
    <xf numFmtId="4" fontId="36" fillId="37" borderId="28" xfId="57" applyFont="1" applyFill="1" applyBorder="1" applyAlignment="1" applyProtection="1">
      <alignment horizontal="center" vertical="center" shrinkToFit="1"/>
      <protection/>
    </xf>
    <xf numFmtId="4" fontId="36" fillId="37" borderId="22" xfId="57" applyFont="1" applyFill="1" applyBorder="1" applyAlignment="1" applyProtection="1">
      <alignment horizontal="center" vertical="center" shrinkToFit="1"/>
      <protection/>
    </xf>
    <xf numFmtId="43" fontId="36" fillId="37" borderId="27" xfId="90" applyFont="1" applyFill="1" applyBorder="1" applyAlignment="1" applyProtection="1">
      <alignment horizontal="center" vertical="center" shrinkToFit="1"/>
      <protection/>
    </xf>
    <xf numFmtId="10" fontId="36" fillId="37" borderId="28" xfId="57" applyNumberFormat="1" applyFont="1" applyFill="1" applyBorder="1" applyAlignment="1" applyProtection="1">
      <alignment horizontal="center" vertical="center" shrinkToFit="1"/>
      <protection/>
    </xf>
    <xf numFmtId="4" fontId="36" fillId="37" borderId="22" xfId="53" applyNumberFormat="1" applyFont="1" applyFill="1" applyBorder="1" applyAlignment="1" applyProtection="1">
      <alignment horizontal="center" vertical="center" shrinkToFit="1"/>
      <protection/>
    </xf>
    <xf numFmtId="4" fontId="36" fillId="37" borderId="27" xfId="57" applyFont="1" applyFill="1" applyBorder="1" applyAlignment="1" applyProtection="1">
      <alignment horizontal="center" vertical="center" shrinkToFit="1"/>
      <protection/>
    </xf>
    <xf numFmtId="10" fontId="35" fillId="36" borderId="22" xfId="58" applyFont="1" applyFill="1" applyBorder="1" applyAlignment="1" applyProtection="1">
      <alignment horizontal="left" vertical="top" wrapText="1" shrinkToFit="1"/>
      <protection/>
    </xf>
    <xf numFmtId="0" fontId="6" fillId="37" borderId="0" xfId="0" applyFont="1" applyFill="1" applyAlignment="1" applyProtection="1">
      <alignment horizontal="center" vertical="center"/>
      <protection locked="0"/>
    </xf>
    <xf numFmtId="49" fontId="55" fillId="37" borderId="29" xfId="46" applyFont="1" applyFill="1" applyBorder="1" applyAlignment="1" applyProtection="1">
      <alignment horizontal="center" vertical="center" shrinkToFit="1"/>
      <protection/>
    </xf>
    <xf numFmtId="0" fontId="55" fillId="37" borderId="30" xfId="56" applyNumberFormat="1" applyFont="1" applyFill="1" applyBorder="1" applyAlignment="1" applyProtection="1">
      <alignment horizontal="left" vertical="center" wrapText="1"/>
      <protection/>
    </xf>
    <xf numFmtId="49" fontId="55" fillId="37" borderId="5" xfId="46" applyFont="1" applyFill="1" applyBorder="1" applyAlignment="1" applyProtection="1">
      <alignment horizontal="left" vertical="center"/>
      <protection/>
    </xf>
    <xf numFmtId="4" fontId="36" fillId="37" borderId="5" xfId="57" applyFont="1" applyFill="1" applyBorder="1" applyAlignment="1" applyProtection="1">
      <alignment horizontal="center" vertical="center" shrinkToFit="1"/>
      <protection/>
    </xf>
    <xf numFmtId="43" fontId="36" fillId="37" borderId="31" xfId="90" applyFont="1" applyFill="1" applyBorder="1" applyAlignment="1" applyProtection="1">
      <alignment horizontal="center" vertical="center" shrinkToFit="1"/>
      <protection/>
    </xf>
    <xf numFmtId="10" fontId="36" fillId="37" borderId="29" xfId="57" applyNumberFormat="1" applyFont="1" applyFill="1" applyBorder="1" applyAlignment="1" applyProtection="1">
      <alignment horizontal="center" vertical="center" shrinkToFit="1"/>
      <protection/>
    </xf>
    <xf numFmtId="10" fontId="36" fillId="37" borderId="5" xfId="57" applyNumberFormat="1" applyFont="1" applyFill="1" applyBorder="1" applyAlignment="1" applyProtection="1">
      <alignment horizontal="center" vertical="center" shrinkToFit="1"/>
      <protection/>
    </xf>
    <xf numFmtId="4" fontId="36" fillId="37" borderId="30" xfId="57" applyFont="1" applyFill="1" applyBorder="1" applyAlignment="1" applyProtection="1">
      <alignment horizontal="center" vertical="center" shrinkToFit="1"/>
      <protection/>
    </xf>
    <xf numFmtId="10" fontId="37" fillId="36" borderId="32" xfId="58" applyFont="1" applyFill="1" applyBorder="1" applyAlignment="1" applyProtection="1">
      <alignment horizontal="left" vertical="top" shrinkToFit="1"/>
      <protection/>
    </xf>
    <xf numFmtId="49" fontId="55" fillId="37" borderId="17" xfId="46" applyFont="1" applyFill="1" applyBorder="1" applyAlignment="1" applyProtection="1">
      <alignment horizontal="center" vertical="center" shrinkToFit="1"/>
      <protection/>
    </xf>
    <xf numFmtId="0" fontId="55" fillId="37" borderId="33" xfId="56" applyNumberFormat="1" applyFont="1" applyFill="1" applyBorder="1" applyAlignment="1" applyProtection="1">
      <alignment horizontal="left" vertical="center" wrapText="1"/>
      <protection/>
    </xf>
    <xf numFmtId="49" fontId="55" fillId="37" borderId="2" xfId="46" applyFont="1" applyFill="1" applyBorder="1" applyAlignment="1" applyProtection="1">
      <alignment horizontal="left" vertical="center"/>
      <protection/>
    </xf>
    <xf numFmtId="4" fontId="36" fillId="37" borderId="2" xfId="57" applyFont="1" applyFill="1" applyBorder="1" applyAlignment="1" applyProtection="1">
      <alignment horizontal="center" vertical="center" shrinkToFit="1"/>
      <protection/>
    </xf>
    <xf numFmtId="43" fontId="36" fillId="37" borderId="34" xfId="90" applyFont="1" applyFill="1" applyBorder="1" applyAlignment="1" applyProtection="1">
      <alignment horizontal="center" vertical="center" shrinkToFit="1"/>
      <protection/>
    </xf>
    <xf numFmtId="10" fontId="36" fillId="37" borderId="17" xfId="57" applyNumberFormat="1" applyFont="1" applyFill="1" applyBorder="1" applyAlignment="1" applyProtection="1">
      <alignment horizontal="center" vertical="center" shrinkToFit="1"/>
      <protection/>
    </xf>
    <xf numFmtId="10" fontId="36" fillId="37" borderId="2" xfId="57" applyNumberFormat="1" applyFont="1" applyFill="1" applyBorder="1" applyAlignment="1" applyProtection="1">
      <alignment horizontal="center" vertical="center" shrinkToFit="1"/>
      <protection/>
    </xf>
    <xf numFmtId="4" fontId="36" fillId="37" borderId="33" xfId="57" applyFont="1" applyFill="1" applyBorder="1" applyAlignment="1" applyProtection="1">
      <alignment horizontal="center" vertical="center" shrinkToFit="1"/>
      <protection/>
    </xf>
    <xf numFmtId="10" fontId="37" fillId="36" borderId="35" xfId="58" applyFont="1" applyFill="1" applyBorder="1" applyAlignment="1" applyProtection="1">
      <alignment horizontal="left" vertical="top" shrinkToFit="1"/>
      <protection/>
    </xf>
    <xf numFmtId="10" fontId="35" fillId="36" borderId="35" xfId="58" applyFont="1" applyFill="1" applyBorder="1" applyAlignment="1" applyProtection="1">
      <alignment horizontal="left" vertical="top" wrapText="1" shrinkToFit="1"/>
      <protection/>
    </xf>
    <xf numFmtId="43" fontId="36" fillId="37" borderId="2" xfId="90" applyFont="1" applyFill="1" applyBorder="1" applyAlignment="1" applyProtection="1">
      <alignment horizontal="center" vertical="center" shrinkToFit="1"/>
      <protection/>
    </xf>
    <xf numFmtId="0" fontId="56" fillId="36" borderId="33" xfId="56" applyNumberFormat="1" applyFont="1" applyFill="1" applyBorder="1" applyAlignment="1" applyProtection="1">
      <alignment horizontal="left" vertical="center" wrapText="1"/>
      <protection/>
    </xf>
    <xf numFmtId="49" fontId="56" fillId="36" borderId="2" xfId="46" applyFont="1" applyFill="1" applyBorder="1" applyAlignment="1" applyProtection="1">
      <alignment horizontal="left" vertical="center"/>
      <protection/>
    </xf>
    <xf numFmtId="4" fontId="57" fillId="36" borderId="2" xfId="57" applyFont="1" applyFill="1" applyBorder="1" applyAlignment="1" applyProtection="1">
      <alignment horizontal="center" vertical="center" shrinkToFit="1"/>
      <protection/>
    </xf>
    <xf numFmtId="43" fontId="57" fillId="36" borderId="2" xfId="90" applyFont="1" applyFill="1" applyBorder="1" applyAlignment="1" applyProtection="1">
      <alignment horizontal="center" vertical="center" shrinkToFit="1"/>
      <protection/>
    </xf>
    <xf numFmtId="10" fontId="57" fillId="36" borderId="2" xfId="57" applyNumberFormat="1" applyFont="1" applyFill="1" applyBorder="1" applyAlignment="1" applyProtection="1">
      <alignment horizontal="center" vertical="center" shrinkToFit="1"/>
      <protection/>
    </xf>
    <xf numFmtId="49" fontId="56" fillId="36" borderId="16" xfId="46" applyFont="1" applyFill="1" applyBorder="1" applyAlignment="1" applyProtection="1">
      <alignment horizontal="center" vertical="center" shrinkToFit="1"/>
      <protection/>
    </xf>
    <xf numFmtId="49" fontId="56" fillId="36" borderId="17" xfId="46" applyFont="1" applyFill="1" applyBorder="1" applyAlignment="1" applyProtection="1">
      <alignment horizontal="center" vertical="center" shrinkToFit="1"/>
      <protection/>
    </xf>
    <xf numFmtId="10" fontId="35" fillId="36" borderId="35" xfId="58" applyFont="1" applyFill="1" applyBorder="1" applyAlignment="1" applyProtection="1">
      <alignment horizontal="left" vertical="top" wrapText="1" shrinkToFit="1"/>
      <protection/>
    </xf>
    <xf numFmtId="10" fontId="35" fillId="36" borderId="35" xfId="58" applyFont="1" applyFill="1" applyBorder="1" applyAlignment="1" applyProtection="1">
      <alignment horizontal="left" vertical="top" shrinkToFit="1"/>
      <protection/>
    </xf>
    <xf numFmtId="10" fontId="35" fillId="3" borderId="35" xfId="58" applyFont="1" applyFill="1" applyBorder="1" applyAlignment="1" applyProtection="1">
      <alignment horizontal="left" vertical="top" shrinkToFit="1"/>
      <protection/>
    </xf>
    <xf numFmtId="10" fontId="37" fillId="3" borderId="35" xfId="58" applyFont="1" applyFill="1" applyBorder="1" applyAlignment="1" applyProtection="1">
      <alignment horizontal="left" vertical="top" shrinkToFit="1"/>
      <protection/>
    </xf>
    <xf numFmtId="0" fontId="55" fillId="10" borderId="33" xfId="56" applyNumberFormat="1" applyFont="1" applyFill="1" applyBorder="1" applyAlignment="1" applyProtection="1">
      <alignment horizontal="left" vertical="center" wrapText="1"/>
      <protection/>
    </xf>
    <xf numFmtId="49" fontId="55" fillId="10" borderId="2" xfId="46" applyFont="1" applyFill="1" applyBorder="1" applyAlignment="1" applyProtection="1">
      <alignment horizontal="left" vertical="center"/>
      <protection/>
    </xf>
    <xf numFmtId="4" fontId="36" fillId="10" borderId="2" xfId="57" applyFont="1" applyFill="1" applyBorder="1" applyAlignment="1" applyProtection="1">
      <alignment horizontal="center" vertical="center" shrinkToFit="1"/>
      <protection/>
    </xf>
    <xf numFmtId="10" fontId="10" fillId="36" borderId="35" xfId="58" applyFont="1" applyFill="1" applyBorder="1" applyAlignment="1" applyProtection="1">
      <alignment horizontal="left" vertical="top" wrapText="1" shrinkToFit="1"/>
      <protection/>
    </xf>
    <xf numFmtId="10" fontId="10" fillId="36" borderId="35" xfId="58" applyFont="1" applyFill="1" applyBorder="1" applyAlignment="1" applyProtection="1">
      <alignment horizontal="left" vertical="top" wrapText="1" shrinkToFit="1"/>
      <protection/>
    </xf>
    <xf numFmtId="10" fontId="36" fillId="37" borderId="2" xfId="57" applyNumberFormat="1" applyFont="1" applyFill="1" applyBorder="1" applyAlignment="1" applyProtection="1">
      <alignment horizontal="center" vertical="center" shrinkToFit="1"/>
      <protection/>
    </xf>
    <xf numFmtId="49" fontId="55" fillId="36" borderId="16" xfId="46" applyFont="1" applyFill="1" applyBorder="1" applyAlignment="1" applyProtection="1">
      <alignment horizontal="center" vertical="center" shrinkToFit="1"/>
      <protection/>
    </xf>
    <xf numFmtId="49" fontId="55" fillId="36" borderId="17" xfId="46" applyFont="1" applyFill="1" applyBorder="1" applyAlignment="1" applyProtection="1">
      <alignment horizontal="center" vertical="center" shrinkToFit="1"/>
      <protection/>
    </xf>
    <xf numFmtId="4" fontId="57" fillId="0" borderId="2" xfId="57" applyFont="1" applyFill="1" applyBorder="1" applyAlignment="1" applyProtection="1">
      <alignment horizontal="center" vertical="center" shrinkToFit="1"/>
      <protection/>
    </xf>
    <xf numFmtId="4" fontId="57" fillId="36" borderId="2" xfId="57" applyFont="1" applyFill="1" applyBorder="1" applyAlignment="1" applyProtection="1">
      <alignment horizontal="center" vertical="center" shrinkToFit="1"/>
      <protection/>
    </xf>
    <xf numFmtId="4" fontId="36" fillId="36" borderId="2" xfId="57" applyFont="1" applyFill="1" applyBorder="1" applyAlignment="1" applyProtection="1">
      <alignment horizontal="center" vertical="center" shrinkToFit="1"/>
      <protection/>
    </xf>
    <xf numFmtId="10" fontId="35" fillId="36" borderId="35" xfId="58" applyFont="1" applyFill="1" applyBorder="1" applyAlignment="1" applyProtection="1">
      <alignment horizontal="left" vertical="top" shrinkToFit="1"/>
      <protection/>
    </xf>
    <xf numFmtId="10" fontId="35" fillId="3" borderId="35" xfId="58" applyFont="1" applyFill="1" applyBorder="1" applyAlignment="1" applyProtection="1">
      <alignment horizontal="left" vertical="top" wrapText="1" shrinkToFit="1"/>
      <protection/>
    </xf>
    <xf numFmtId="49" fontId="56" fillId="36" borderId="22" xfId="46" applyFont="1" applyFill="1" applyBorder="1" applyAlignment="1" applyProtection="1">
      <alignment horizontal="center" vertical="center" shrinkToFit="1"/>
      <protection/>
    </xf>
    <xf numFmtId="0" fontId="56" fillId="36" borderId="36" xfId="56" applyNumberFormat="1" applyFont="1" applyFill="1" applyBorder="1" applyAlignment="1" applyProtection="1">
      <alignment horizontal="left" vertical="center" wrapText="1"/>
      <protection/>
    </xf>
    <xf numFmtId="49" fontId="56" fillId="36" borderId="37" xfId="46" applyFont="1" applyFill="1" applyBorder="1" applyAlignment="1" applyProtection="1">
      <alignment horizontal="left" vertical="center"/>
      <protection/>
    </xf>
    <xf numFmtId="4" fontId="57" fillId="36" borderId="37" xfId="57" applyFont="1" applyFill="1" applyBorder="1" applyAlignment="1" applyProtection="1">
      <alignment horizontal="center" vertical="center" shrinkToFit="1"/>
      <protection/>
    </xf>
    <xf numFmtId="43" fontId="57" fillId="36" borderId="37" xfId="90" applyFont="1" applyFill="1" applyBorder="1" applyAlignment="1" applyProtection="1">
      <alignment horizontal="center" vertical="center" shrinkToFit="1"/>
      <protection/>
    </xf>
    <xf numFmtId="10" fontId="57" fillId="36" borderId="37" xfId="57" applyNumberFormat="1" applyFont="1" applyFill="1" applyBorder="1" applyAlignment="1" applyProtection="1">
      <alignment horizontal="center" vertical="center" shrinkToFit="1"/>
      <protection/>
    </xf>
    <xf numFmtId="10" fontId="35" fillId="36" borderId="38" xfId="58" applyFont="1" applyFill="1" applyBorder="1" applyAlignment="1" applyProtection="1">
      <alignment horizontal="left" vertical="top" wrapText="1" shrinkToFit="1"/>
      <protection/>
    </xf>
    <xf numFmtId="0" fontId="56" fillId="36" borderId="39" xfId="56" applyNumberFormat="1" applyFont="1" applyFill="1" applyBorder="1" applyAlignment="1" applyProtection="1">
      <alignment horizontal="left" vertical="center" wrapText="1"/>
      <protection/>
    </xf>
    <xf numFmtId="49" fontId="56" fillId="36" borderId="40" xfId="46" applyFont="1" applyFill="1" applyBorder="1" applyAlignment="1" applyProtection="1">
      <alignment horizontal="left" vertical="center"/>
      <protection/>
    </xf>
    <xf numFmtId="4" fontId="57" fillId="36" borderId="40" xfId="57" applyFont="1" applyFill="1" applyBorder="1" applyAlignment="1" applyProtection="1">
      <alignment horizontal="center" vertical="center" shrinkToFit="1"/>
      <protection/>
    </xf>
    <xf numFmtId="43" fontId="57" fillId="36" borderId="40" xfId="90" applyFont="1" applyFill="1" applyBorder="1" applyAlignment="1" applyProtection="1">
      <alignment horizontal="center" vertical="center" shrinkToFit="1"/>
      <protection/>
    </xf>
    <xf numFmtId="10" fontId="57" fillId="36" borderId="40" xfId="57" applyNumberFormat="1" applyFont="1" applyFill="1" applyBorder="1" applyAlignment="1" applyProtection="1">
      <alignment horizontal="center" vertical="center" shrinkToFit="1"/>
      <protection/>
    </xf>
    <xf numFmtId="10" fontId="35" fillId="36" borderId="41" xfId="58" applyFont="1" applyFill="1" applyBorder="1" applyAlignment="1" applyProtection="1">
      <alignment horizontal="left" vertical="top" wrapText="1" shrinkToFit="1"/>
      <protection/>
    </xf>
    <xf numFmtId="0" fontId="55" fillId="10" borderId="42" xfId="56" applyNumberFormat="1" applyFont="1" applyFill="1" applyBorder="1" applyAlignment="1" applyProtection="1">
      <alignment horizontal="left" vertical="center" wrapText="1"/>
      <protection/>
    </xf>
    <xf numFmtId="49" fontId="55" fillId="10" borderId="43" xfId="46" applyFont="1" applyFill="1" applyBorder="1" applyAlignment="1" applyProtection="1">
      <alignment horizontal="left" vertical="center"/>
      <protection/>
    </xf>
    <xf numFmtId="43" fontId="36" fillId="10" borderId="43" xfId="90" applyFont="1" applyFill="1" applyBorder="1" applyAlignment="1" applyProtection="1">
      <alignment horizontal="center" vertical="center" shrinkToFit="1"/>
      <protection/>
    </xf>
    <xf numFmtId="10" fontId="36" fillId="10" borderId="43" xfId="57" applyNumberFormat="1" applyFont="1" applyFill="1" applyBorder="1" applyAlignment="1" applyProtection="1">
      <alignment horizontal="center" vertical="center" shrinkToFit="1"/>
      <protection/>
    </xf>
    <xf numFmtId="4" fontId="36" fillId="10" borderId="43" xfId="57" applyFont="1" applyFill="1" applyBorder="1" applyAlignment="1" applyProtection="1">
      <alignment horizontal="center" vertical="center" shrinkToFit="1"/>
      <protection/>
    </xf>
    <xf numFmtId="4" fontId="58" fillId="10" borderId="43" xfId="57" applyFont="1" applyFill="1" applyBorder="1" applyAlignment="1" applyProtection="1">
      <alignment horizontal="center" vertical="center" shrinkToFit="1"/>
      <protection/>
    </xf>
    <xf numFmtId="10" fontId="37" fillId="10" borderId="44" xfId="58" applyFont="1" applyFill="1" applyBorder="1" applyAlignment="1" applyProtection="1">
      <alignment horizontal="left" vertical="center" shrinkToFit="1"/>
      <protection/>
    </xf>
    <xf numFmtId="0" fontId="56" fillId="36" borderId="30" xfId="56" applyNumberFormat="1" applyFont="1" applyFill="1" applyBorder="1" applyAlignment="1" applyProtection="1">
      <alignment horizontal="left" vertical="center" wrapText="1"/>
      <protection/>
    </xf>
    <xf numFmtId="49" fontId="56" fillId="36" borderId="5" xfId="46" applyFont="1" applyFill="1" applyBorder="1" applyAlignment="1" applyProtection="1">
      <alignment horizontal="left" vertical="center"/>
      <protection/>
    </xf>
    <xf numFmtId="4" fontId="57" fillId="36" borderId="5" xfId="57" applyFont="1" applyFill="1" applyBorder="1" applyAlignment="1" applyProtection="1">
      <alignment horizontal="center" vertical="center" shrinkToFit="1"/>
      <protection/>
    </xf>
    <xf numFmtId="43" fontId="57" fillId="36" borderId="5" xfId="90" applyFont="1" applyFill="1" applyBorder="1" applyAlignment="1" applyProtection="1">
      <alignment horizontal="center" vertical="center" shrinkToFit="1"/>
      <protection/>
    </xf>
    <xf numFmtId="10" fontId="57" fillId="36" borderId="5" xfId="57" applyNumberFormat="1" applyFont="1" applyFill="1" applyBorder="1" applyAlignment="1" applyProtection="1">
      <alignment horizontal="center" vertical="center" shrinkToFit="1"/>
      <protection/>
    </xf>
    <xf numFmtId="4" fontId="59" fillId="36" borderId="5" xfId="57" applyFont="1" applyFill="1" applyBorder="1" applyAlignment="1" applyProtection="1">
      <alignment horizontal="center" vertical="center" shrinkToFit="1"/>
      <protection/>
    </xf>
    <xf numFmtId="10" fontId="35" fillId="36" borderId="32" xfId="58" applyFont="1" applyFill="1" applyBorder="1" applyAlignment="1" applyProtection="1">
      <alignment horizontal="left" vertical="center" wrapText="1" shrinkToFit="1"/>
      <protection/>
    </xf>
    <xf numFmtId="10" fontId="35" fillId="36" borderId="35" xfId="58" applyFont="1" applyFill="1" applyBorder="1" applyAlignment="1" applyProtection="1">
      <alignment horizontal="left" vertical="center" shrinkToFit="1"/>
      <protection/>
    </xf>
    <xf numFmtId="164" fontId="57" fillId="36" borderId="2" xfId="90" applyNumberFormat="1" applyFont="1" applyFill="1" applyBorder="1" applyAlignment="1" applyProtection="1">
      <alignment horizontal="center" vertical="center" shrinkToFit="1"/>
      <protection/>
    </xf>
    <xf numFmtId="43" fontId="36" fillId="3" borderId="17" xfId="90" applyFont="1" applyFill="1" applyBorder="1" applyAlignment="1" applyProtection="1">
      <alignment horizontal="center" vertical="center" shrinkToFit="1"/>
      <protection/>
    </xf>
    <xf numFmtId="10" fontId="36" fillId="3" borderId="36" xfId="57" applyNumberFormat="1" applyFont="1" applyFill="1" applyBorder="1" applyAlignment="1" applyProtection="1">
      <alignment horizontal="center" vertical="center" shrinkToFit="1"/>
      <protection/>
    </xf>
    <xf numFmtId="4" fontId="36" fillId="3" borderId="45" xfId="52" applyFont="1" applyFill="1" applyBorder="1" applyAlignment="1" applyProtection="1">
      <alignment horizontal="center" vertical="center" shrinkToFit="1"/>
      <protection/>
    </xf>
    <xf numFmtId="4" fontId="59" fillId="3" borderId="5" xfId="57" applyFont="1" applyFill="1" applyBorder="1" applyAlignment="1" applyProtection="1">
      <alignment horizontal="center" vertical="center" shrinkToFit="1"/>
      <protection/>
    </xf>
    <xf numFmtId="4" fontId="36" fillId="3" borderId="17" xfId="52" applyFont="1" applyFill="1" applyBorder="1" applyAlignment="1" applyProtection="1">
      <alignment horizontal="center" vertical="center" shrinkToFit="1"/>
      <protection/>
    </xf>
    <xf numFmtId="4" fontId="36" fillId="3" borderId="37" xfId="57" applyFont="1" applyFill="1" applyBorder="1" applyAlignment="1" applyProtection="1">
      <alignment horizontal="center" vertical="center" shrinkToFit="1"/>
      <protection/>
    </xf>
    <xf numFmtId="10" fontId="37" fillId="3" borderId="38" xfId="53" applyFont="1" applyFill="1" applyBorder="1" applyAlignment="1" applyProtection="1">
      <alignment horizontal="left" vertical="center" shrinkToFit="1"/>
      <protection/>
    </xf>
    <xf numFmtId="0" fontId="6" fillId="3" borderId="0" xfId="0" applyFont="1" applyFill="1" applyAlignment="1" applyProtection="1">
      <alignment horizontal="center" vertical="center"/>
      <protection locked="0"/>
    </xf>
    <xf numFmtId="0" fontId="56" fillId="38" borderId="46" xfId="54" applyNumberFormat="1" applyFont="1" applyFill="1" applyBorder="1" applyAlignment="1" applyProtection="1">
      <alignment horizontal="center" vertical="center"/>
      <protection/>
    </xf>
    <xf numFmtId="0" fontId="56" fillId="38" borderId="17" xfId="54" applyNumberFormat="1" applyFont="1" applyFill="1" applyBorder="1" applyAlignment="1" applyProtection="1">
      <alignment horizontal="center" vertical="center"/>
      <protection/>
    </xf>
    <xf numFmtId="0" fontId="55" fillId="38" borderId="22" xfId="54" applyNumberFormat="1" applyFont="1" applyFill="1" applyBorder="1" applyAlignment="1" applyProtection="1">
      <alignment horizontal="left" vertical="center"/>
      <protection/>
    </xf>
    <xf numFmtId="0" fontId="56" fillId="38" borderId="22" xfId="54" applyNumberFormat="1" applyFont="1" applyFill="1" applyBorder="1" applyAlignment="1" applyProtection="1">
      <alignment horizontal="center" vertical="center"/>
      <protection/>
    </xf>
    <xf numFmtId="43" fontId="57" fillId="38" borderId="17" xfId="90" applyFont="1" applyFill="1" applyBorder="1" applyAlignment="1" applyProtection="1">
      <alignment horizontal="center" vertical="center"/>
      <protection/>
    </xf>
    <xf numFmtId="43" fontId="13" fillId="38" borderId="17" xfId="90" applyFont="1" applyFill="1" applyBorder="1" applyAlignment="1" applyProtection="1">
      <alignment horizontal="center" vertical="center"/>
      <protection locked="0"/>
    </xf>
    <xf numFmtId="10" fontId="36" fillId="38" borderId="36" xfId="57" applyNumberFormat="1" applyFont="1" applyFill="1" applyBorder="1" applyAlignment="1" applyProtection="1">
      <alignment horizontal="center" vertical="center" shrinkToFit="1"/>
      <protection/>
    </xf>
    <xf numFmtId="43" fontId="57" fillId="38" borderId="28" xfId="90" applyFont="1" applyFill="1" applyBorder="1" applyAlignment="1" applyProtection="1">
      <alignment horizontal="center" vertical="center"/>
      <protection/>
    </xf>
    <xf numFmtId="0" fontId="13" fillId="38" borderId="22" xfId="0" applyFont="1" applyFill="1" applyBorder="1" applyAlignment="1" applyProtection="1">
      <alignment horizontal="center" vertical="center"/>
      <protection locked="0"/>
    </xf>
    <xf numFmtId="0" fontId="0" fillId="38" borderId="47" xfId="0" applyFont="1" applyFill="1" applyBorder="1" applyAlignment="1" applyProtection="1">
      <alignment horizontal="left" vertical="center" wrapText="1"/>
      <protection locked="0"/>
    </xf>
    <xf numFmtId="0" fontId="0" fillId="38" borderId="0" xfId="0" applyFont="1" applyFill="1" applyAlignment="1" applyProtection="1">
      <alignment horizontal="center" vertical="center"/>
      <protection locked="0"/>
    </xf>
    <xf numFmtId="0" fontId="37" fillId="3" borderId="48" xfId="39" applyNumberFormat="1" applyFont="1" applyFill="1" applyBorder="1" applyAlignment="1" applyProtection="1">
      <alignment vertical="center" wrapText="1"/>
      <protection/>
    </xf>
    <xf numFmtId="0" fontId="37" fillId="3" borderId="49" xfId="39" applyNumberFormat="1" applyFont="1" applyFill="1" applyBorder="1" applyAlignment="1" applyProtection="1">
      <alignment vertical="center" wrapText="1"/>
      <protection/>
    </xf>
    <xf numFmtId="43" fontId="14" fillId="3" borderId="50" xfId="0" applyNumberFormat="1" applyFont="1" applyFill="1" applyBorder="1" applyAlignment="1" applyProtection="1">
      <alignment horizontal="center" vertical="center"/>
      <protection locked="0"/>
    </xf>
    <xf numFmtId="43" fontId="14" fillId="3" borderId="51" xfId="0" applyNumberFormat="1" applyFont="1" applyFill="1" applyBorder="1" applyAlignment="1" applyProtection="1">
      <alignment horizontal="center" vertical="center"/>
      <protection locked="0"/>
    </xf>
    <xf numFmtId="10" fontId="36" fillId="3" borderId="52" xfId="57" applyNumberFormat="1" applyFont="1" applyFill="1" applyBorder="1" applyAlignment="1" applyProtection="1">
      <alignment horizontal="center" vertical="center" shrinkToFit="1"/>
      <protection/>
    </xf>
    <xf numFmtId="4" fontId="36" fillId="3" borderId="50" xfId="39" applyNumberFormat="1" applyFont="1" applyFill="1" applyBorder="1" applyAlignment="1" applyProtection="1">
      <alignment horizontal="center" vertical="center" wrapText="1"/>
      <protection/>
    </xf>
    <xf numFmtId="4" fontId="58" fillId="3" borderId="53" xfId="39" applyNumberFormat="1" applyFont="1" applyFill="1" applyBorder="1" applyAlignment="1" applyProtection="1">
      <alignment horizontal="center" vertical="center" wrapText="1"/>
      <protection/>
    </xf>
    <xf numFmtId="4" fontId="36" fillId="3" borderId="17" xfId="39" applyNumberFormat="1" applyFont="1" applyFill="1" applyBorder="1" applyAlignment="1" applyProtection="1">
      <alignment horizontal="center" vertical="center" wrapText="1"/>
      <protection/>
    </xf>
    <xf numFmtId="4" fontId="58" fillId="3" borderId="17" xfId="39" applyNumberFormat="1" applyFont="1" applyFill="1" applyBorder="1" applyAlignment="1" applyProtection="1">
      <alignment horizontal="center" vertical="center" wrapText="1"/>
      <protection/>
    </xf>
    <xf numFmtId="0" fontId="6" fillId="3" borderId="54" xfId="0" applyFont="1" applyFill="1" applyBorder="1" applyAlignment="1" applyProtection="1">
      <alignment horizontal="left" vertical="center"/>
      <protection locked="0"/>
    </xf>
    <xf numFmtId="4" fontId="0" fillId="36" borderId="0" xfId="0" applyNumberFormat="1" applyFont="1" applyFill="1" applyAlignment="1" applyProtection="1">
      <alignment horizontal="center" vertical="center"/>
      <protection locked="0"/>
    </xf>
    <xf numFmtId="0" fontId="37" fillId="36" borderId="0" xfId="42" applyNumberFormat="1" applyFont="1" applyFill="1" applyAlignment="1" applyProtection="1">
      <alignment horizontal="right" vertical="center"/>
      <protection/>
    </xf>
    <xf numFmtId="0" fontId="35" fillId="36" borderId="0" xfId="39" applyNumberFormat="1" applyFont="1" applyFill="1" applyAlignment="1" applyProtection="1">
      <alignment horizontal="center" vertical="center" wrapText="1"/>
      <protection/>
    </xf>
    <xf numFmtId="0" fontId="35" fillId="36" borderId="0" xfId="39" applyFont="1" applyFill="1" applyAlignment="1">
      <alignment horizontal="center" vertical="center" wrapText="1"/>
      <protection/>
    </xf>
    <xf numFmtId="0" fontId="36" fillId="36" borderId="0" xfId="40" applyNumberFormat="1" applyFont="1" applyFill="1" applyAlignment="1" applyProtection="1">
      <alignment horizontal="center" vertical="center" wrapText="1"/>
      <protection/>
    </xf>
    <xf numFmtId="0" fontId="57" fillId="36" borderId="0" xfId="41" applyNumberFormat="1" applyFont="1" applyFill="1" applyAlignment="1" applyProtection="1">
      <alignment horizontal="center" vertical="center"/>
      <protection/>
    </xf>
    <xf numFmtId="0" fontId="57" fillId="36" borderId="0" xfId="41" applyFont="1" applyFill="1" applyAlignment="1">
      <alignment horizontal="center" vertical="center"/>
      <protection/>
    </xf>
    <xf numFmtId="0" fontId="6" fillId="36" borderId="55" xfId="0" applyFont="1" applyFill="1" applyBorder="1" applyAlignment="1" applyProtection="1">
      <alignment horizontal="center" vertical="center" wrapText="1"/>
      <protection locked="0"/>
    </xf>
    <xf numFmtId="0" fontId="6" fillId="36" borderId="56" xfId="0" applyFont="1" applyFill="1" applyBorder="1" applyAlignment="1" applyProtection="1">
      <alignment horizontal="center" vertical="center" wrapText="1"/>
      <protection locked="0"/>
    </xf>
    <xf numFmtId="0" fontId="37" fillId="36" borderId="40" xfId="44" applyNumberFormat="1" applyFont="1" applyFill="1" applyBorder="1" applyAlignment="1" applyProtection="1">
      <alignment horizontal="center" vertical="center" wrapText="1"/>
      <protection/>
    </xf>
    <xf numFmtId="0" fontId="37" fillId="36" borderId="24" xfId="44" applyNumberFormat="1" applyFont="1" applyFill="1" applyBorder="1" applyAlignment="1" applyProtection="1">
      <alignment horizontal="center" vertical="center" wrapText="1"/>
      <protection/>
    </xf>
    <xf numFmtId="0" fontId="37" fillId="36" borderId="5" xfId="44" applyNumberFormat="1" applyFont="1" applyFill="1" applyBorder="1" applyAlignment="1" applyProtection="1">
      <alignment horizontal="center" vertical="center" wrapText="1"/>
      <protection/>
    </xf>
    <xf numFmtId="0" fontId="37" fillId="36" borderId="37" xfId="44" applyFont="1" applyFill="1" applyBorder="1" applyAlignment="1">
      <alignment horizontal="center" vertical="center" wrapText="1"/>
      <protection/>
    </xf>
    <xf numFmtId="0" fontId="37" fillId="19" borderId="40" xfId="44" applyNumberFormat="1" applyFont="1" applyFill="1" applyBorder="1" applyAlignment="1" applyProtection="1">
      <alignment horizontal="center" vertical="center" wrapText="1"/>
      <protection/>
    </xf>
    <xf numFmtId="0" fontId="37" fillId="19" borderId="24" xfId="44" applyNumberFormat="1" applyFont="1" applyFill="1" applyBorder="1" applyAlignment="1" applyProtection="1">
      <alignment horizontal="center" vertical="center" wrapText="1"/>
      <protection/>
    </xf>
    <xf numFmtId="0" fontId="37" fillId="19" borderId="5" xfId="44" applyNumberFormat="1" applyFont="1" applyFill="1" applyBorder="1" applyAlignment="1" applyProtection="1">
      <alignment horizontal="center" vertical="center" wrapText="1"/>
      <protection/>
    </xf>
    <xf numFmtId="0" fontId="37" fillId="19" borderId="37" xfId="44" applyFont="1" applyFill="1" applyBorder="1" applyAlignment="1">
      <alignment horizontal="center" vertical="center" wrapText="1"/>
      <protection/>
    </xf>
    <xf numFmtId="49" fontId="55" fillId="3" borderId="57" xfId="51" applyFont="1" applyFill="1" applyBorder="1" applyAlignment="1" applyProtection="1">
      <alignment horizontal="center" vertical="center" shrinkToFit="1"/>
      <protection/>
    </xf>
    <xf numFmtId="49" fontId="55" fillId="3" borderId="23" xfId="51" applyFont="1" applyFill="1" applyBorder="1" applyAlignment="1" applyProtection="1">
      <alignment horizontal="center" vertical="center" shrinkToFit="1"/>
      <protection/>
    </xf>
    <xf numFmtId="49" fontId="55" fillId="3" borderId="37" xfId="51" applyFont="1" applyFill="1" applyBorder="1" applyAlignment="1">
      <alignment horizontal="center" vertical="center" shrinkToFit="1"/>
      <protection/>
    </xf>
    <xf numFmtId="49" fontId="55" fillId="3" borderId="45" xfId="51" applyFont="1" applyFill="1" applyBorder="1" applyAlignment="1">
      <alignment horizontal="center" vertical="center" shrinkToFit="1"/>
      <protection/>
    </xf>
    <xf numFmtId="0" fontId="6" fillId="36" borderId="58" xfId="0" applyFont="1" applyFill="1" applyBorder="1" applyAlignment="1" applyProtection="1">
      <alignment horizontal="center" vertical="center" wrapText="1"/>
      <protection locked="0"/>
    </xf>
    <xf numFmtId="0" fontId="6" fillId="36" borderId="59" xfId="0" applyFont="1" applyFill="1" applyBorder="1" applyAlignment="1" applyProtection="1">
      <alignment horizontal="center" vertical="center" wrapText="1"/>
      <protection locked="0"/>
    </xf>
    <xf numFmtId="0" fontId="37" fillId="36" borderId="16" xfId="44" applyNumberFormat="1" applyFont="1" applyFill="1" applyBorder="1" applyAlignment="1" applyProtection="1">
      <alignment horizontal="center" vertical="center" wrapText="1"/>
      <protection/>
    </xf>
    <xf numFmtId="0" fontId="37" fillId="36" borderId="16" xfId="44" applyFont="1" applyFill="1" applyBorder="1" applyAlignment="1">
      <alignment horizontal="center" vertical="center" wrapText="1"/>
      <protection/>
    </xf>
    <xf numFmtId="0" fontId="37" fillId="19" borderId="40" xfId="44" applyNumberFormat="1" applyFont="1" applyFill="1" applyBorder="1" applyAlignment="1" applyProtection="1">
      <alignment horizontal="center" vertical="center" wrapText="1"/>
      <protection/>
    </xf>
    <xf numFmtId="0" fontId="37" fillId="19" borderId="31" xfId="44" applyNumberFormat="1" applyFont="1" applyFill="1" applyBorder="1" applyAlignment="1" applyProtection="1">
      <alignment horizontal="center" vertical="center" wrapText="1"/>
      <protection/>
    </xf>
    <xf numFmtId="0" fontId="37" fillId="19" borderId="45" xfId="44" applyFont="1" applyFill="1" applyBorder="1" applyAlignment="1">
      <alignment horizontal="center" vertical="center" wrapText="1"/>
      <protection/>
    </xf>
    <xf numFmtId="0" fontId="37" fillId="0" borderId="5" xfId="44" applyNumberFormat="1" applyFont="1" applyFill="1" applyBorder="1" applyAlignment="1" applyProtection="1">
      <alignment horizontal="center" vertical="center" wrapText="1"/>
      <protection/>
    </xf>
    <xf numFmtId="0" fontId="37" fillId="0" borderId="37" xfId="44" applyFont="1" applyFill="1" applyBorder="1" applyAlignment="1">
      <alignment horizontal="center" vertical="center" wrapText="1"/>
      <protection/>
    </xf>
    <xf numFmtId="0" fontId="37" fillId="19" borderId="60" xfId="44" applyNumberFormat="1" applyFont="1" applyFill="1" applyBorder="1" applyAlignment="1" applyProtection="1">
      <alignment horizontal="center" vertical="center" wrapText="1"/>
      <protection/>
    </xf>
    <xf numFmtId="0" fontId="37" fillId="36" borderId="17" xfId="42" applyNumberFormat="1" applyFont="1" applyFill="1" applyBorder="1" applyAlignment="1" applyProtection="1">
      <alignment horizontal="center" vertical="center"/>
      <protection/>
    </xf>
    <xf numFmtId="0" fontId="37" fillId="36" borderId="61" xfId="44" applyNumberFormat="1" applyFont="1" applyFill="1" applyBorder="1" applyAlignment="1" applyProtection="1">
      <alignment horizontal="center" vertical="center" wrapText="1"/>
      <protection/>
    </xf>
    <xf numFmtId="0" fontId="37" fillId="36" borderId="62" xfId="44" applyNumberFormat="1" applyFont="1" applyFill="1" applyBorder="1" applyAlignment="1" applyProtection="1">
      <alignment horizontal="center" vertical="center" wrapText="1"/>
      <protection/>
    </xf>
    <xf numFmtId="0" fontId="37" fillId="36" borderId="63" xfId="44" applyNumberFormat="1" applyFont="1" applyFill="1" applyBorder="1" applyAlignment="1" applyProtection="1">
      <alignment horizontal="center" vertical="center" wrapText="1"/>
      <protection/>
    </xf>
    <xf numFmtId="0" fontId="37" fillId="36" borderId="17" xfId="44" applyNumberFormat="1" applyFont="1" applyFill="1" applyBorder="1" applyAlignment="1" applyProtection="1">
      <alignment horizontal="center" vertical="center" wrapText="1"/>
      <protection/>
    </xf>
    <xf numFmtId="0" fontId="37" fillId="36" borderId="22" xfId="44" applyNumberFormat="1" applyFont="1" applyFill="1" applyBorder="1" applyAlignment="1" applyProtection="1">
      <alignment horizontal="center" vertical="center" wrapText="1"/>
      <protection/>
    </xf>
    <xf numFmtId="0" fontId="37" fillId="36" borderId="64" xfId="42" applyFont="1" applyFill="1" applyBorder="1" applyAlignment="1">
      <alignment horizontal="center" vertical="center"/>
      <protection/>
    </xf>
    <xf numFmtId="0" fontId="37" fillId="36" borderId="65" xfId="42" applyFont="1" applyFill="1" applyBorder="1" applyAlignment="1">
      <alignment horizontal="center" vertical="center"/>
      <protection/>
    </xf>
    <xf numFmtId="0" fontId="37" fillId="36" borderId="66" xfId="42" applyFont="1" applyFill="1" applyBorder="1" applyAlignment="1">
      <alignment horizontal="center" vertical="center"/>
      <protection/>
    </xf>
  </cellXfs>
  <cellStyles count="7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50" xfId="63"/>
    <cellStyle name="xl51"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Currency" xfId="74"/>
    <cellStyle name="Currency [0]"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Плохой" xfId="84"/>
    <cellStyle name="Пояснение" xfId="85"/>
    <cellStyle name="Примечание" xfId="86"/>
    <cellStyle name="Percent" xfId="87"/>
    <cellStyle name="Связанная ячейка" xfId="88"/>
    <cellStyle name="Текст предупреждения" xfId="89"/>
    <cellStyle name="Comma" xfId="90"/>
    <cellStyle name="Comma [0]" xfId="91"/>
    <cellStyle name="Хороший"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R137"/>
  <sheetViews>
    <sheetView showGridLines="0" showZeros="0" tabSelected="1" view="pageBreakPreview" zoomScale="70" zoomScaleNormal="75" zoomScaleSheetLayoutView="70" zoomScalePageLayoutView="0" workbookViewId="0" topLeftCell="A1">
      <pane ySplit="9" topLeftCell="A10" activePane="bottomLeft" state="frozen"/>
      <selection pane="topLeft" activeCell="A1" sqref="A1"/>
      <selection pane="bottomLeft" activeCell="Q3" sqref="Q3"/>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5" width="20.57421875" style="1" customWidth="1"/>
    <col min="6" max="6" width="21.421875" style="1" customWidth="1"/>
    <col min="7" max="7" width="20.57421875" style="1" customWidth="1"/>
    <col min="8" max="8" width="10.28125" style="1" customWidth="1"/>
    <col min="9" max="9" width="20.28125" style="1" customWidth="1"/>
    <col min="10" max="11" width="17.57421875" style="1" hidden="1" customWidth="1"/>
    <col min="12" max="12" width="21.421875" style="1" bestFit="1" customWidth="1"/>
    <col min="13" max="13" width="19.140625" style="1" hidden="1" customWidth="1"/>
    <col min="14" max="14" width="14.28125" style="1" hidden="1" customWidth="1"/>
    <col min="15" max="15" width="21.140625" style="1" customWidth="1"/>
    <col min="16" max="16" width="13.8515625" style="1" customWidth="1"/>
    <col min="17" max="17" width="19.28125" style="1" customWidth="1"/>
    <col min="18" max="18" width="50.28125" style="2" hidden="1" customWidth="1"/>
    <col min="19" max="16384" width="9.140625" style="1" customWidth="1"/>
  </cols>
  <sheetData>
    <row r="1" spans="1:4" ht="13.5" customHeight="1">
      <c r="A1" s="140" t="s">
        <v>0</v>
      </c>
      <c r="B1" s="140"/>
      <c r="C1" s="141"/>
      <c r="D1" s="141"/>
    </row>
    <row r="2" spans="1:4" ht="15" customHeight="1" hidden="1">
      <c r="A2" s="140"/>
      <c r="B2" s="140"/>
      <c r="C2" s="141"/>
      <c r="D2" s="141"/>
    </row>
    <row r="3" spans="1:4" ht="15">
      <c r="A3" s="140"/>
      <c r="B3" s="140"/>
      <c r="C3" s="141"/>
      <c r="D3" s="141"/>
    </row>
    <row r="4" spans="1:18" ht="15" customHeight="1">
      <c r="A4" s="142" t="s">
        <v>1</v>
      </c>
      <c r="B4" s="142"/>
      <c r="C4" s="142"/>
      <c r="D4" s="142"/>
      <c r="E4" s="142"/>
      <c r="F4" s="142"/>
      <c r="G4" s="142"/>
      <c r="H4" s="142"/>
      <c r="I4" s="142"/>
      <c r="J4" s="142"/>
      <c r="K4" s="142"/>
      <c r="L4" s="142"/>
      <c r="M4" s="142"/>
      <c r="N4" s="142"/>
      <c r="O4" s="142"/>
      <c r="P4" s="142"/>
      <c r="Q4" s="142"/>
      <c r="R4" s="142"/>
    </row>
    <row r="5" spans="1:4" ht="0.75" customHeight="1">
      <c r="A5" s="143"/>
      <c r="B5" s="143"/>
      <c r="C5" s="144"/>
      <c r="D5" s="144"/>
    </row>
    <row r="6" spans="1:18" ht="12.75" customHeight="1" thickBot="1">
      <c r="A6" s="139" t="s">
        <v>2</v>
      </c>
      <c r="B6" s="139"/>
      <c r="C6" s="139"/>
      <c r="D6" s="139"/>
      <c r="E6" s="139"/>
      <c r="F6" s="139"/>
      <c r="G6" s="139"/>
      <c r="H6" s="139"/>
      <c r="I6" s="139"/>
      <c r="J6" s="139"/>
      <c r="K6" s="139"/>
      <c r="L6" s="139"/>
      <c r="M6" s="139"/>
      <c r="N6" s="139"/>
      <c r="O6" s="139"/>
      <c r="P6" s="139"/>
      <c r="Q6" s="139"/>
      <c r="R6" s="139"/>
    </row>
    <row r="7" spans="1:18" s="4" customFormat="1" ht="24" customHeight="1">
      <c r="A7" s="3"/>
      <c r="B7" s="169"/>
      <c r="C7" s="170" t="s">
        <v>3</v>
      </c>
      <c r="D7" s="172" t="s">
        <v>4</v>
      </c>
      <c r="E7" s="175">
        <v>2021</v>
      </c>
      <c r="F7" s="175"/>
      <c r="G7" s="175"/>
      <c r="H7" s="176"/>
      <c r="I7" s="177">
        <v>2022</v>
      </c>
      <c r="J7" s="175"/>
      <c r="K7" s="175"/>
      <c r="L7" s="175"/>
      <c r="M7" s="175"/>
      <c r="N7" s="175"/>
      <c r="O7" s="175"/>
      <c r="P7" s="176"/>
      <c r="Q7" s="145" t="s">
        <v>277</v>
      </c>
      <c r="R7" s="159" t="s">
        <v>5</v>
      </c>
    </row>
    <row r="8" spans="1:18" s="4" customFormat="1" ht="24" customHeight="1">
      <c r="A8" s="161" t="s">
        <v>6</v>
      </c>
      <c r="B8" s="169"/>
      <c r="C8" s="171"/>
      <c r="D8" s="173"/>
      <c r="E8" s="153" t="s">
        <v>7</v>
      </c>
      <c r="F8" s="163" t="s">
        <v>8</v>
      </c>
      <c r="G8" s="163" t="s">
        <v>9</v>
      </c>
      <c r="H8" s="164" t="s">
        <v>10</v>
      </c>
      <c r="I8" s="153" t="s">
        <v>11</v>
      </c>
      <c r="J8" s="166" t="s">
        <v>12</v>
      </c>
      <c r="K8" s="166" t="s">
        <v>13</v>
      </c>
      <c r="L8" s="163" t="s">
        <v>8</v>
      </c>
      <c r="M8" s="147" t="s">
        <v>14</v>
      </c>
      <c r="N8" s="149" t="s">
        <v>15</v>
      </c>
      <c r="O8" s="151" t="s">
        <v>16</v>
      </c>
      <c r="P8" s="153" t="s">
        <v>17</v>
      </c>
      <c r="Q8" s="146"/>
      <c r="R8" s="160"/>
    </row>
    <row r="9" spans="1:18" s="4" customFormat="1" ht="57.75" customHeight="1">
      <c r="A9" s="162"/>
      <c r="B9" s="169"/>
      <c r="C9" s="171"/>
      <c r="D9" s="174"/>
      <c r="E9" s="154"/>
      <c r="F9" s="152"/>
      <c r="G9" s="152"/>
      <c r="H9" s="165"/>
      <c r="I9" s="154"/>
      <c r="J9" s="167"/>
      <c r="K9" s="167"/>
      <c r="L9" s="168"/>
      <c r="M9" s="148"/>
      <c r="N9" s="150"/>
      <c r="O9" s="152"/>
      <c r="P9" s="154"/>
      <c r="Q9" s="146"/>
      <c r="R9" s="160"/>
    </row>
    <row r="10" spans="1:18" s="4" customFormat="1" ht="21" customHeight="1">
      <c r="A10" s="5"/>
      <c r="B10" s="6"/>
      <c r="C10" s="7">
        <v>1</v>
      </c>
      <c r="D10" s="8">
        <v>2</v>
      </c>
      <c r="E10" s="8">
        <v>3</v>
      </c>
      <c r="F10" s="8">
        <v>4</v>
      </c>
      <c r="G10" s="8">
        <v>5</v>
      </c>
      <c r="H10" s="8">
        <v>6</v>
      </c>
      <c r="I10" s="8">
        <v>7</v>
      </c>
      <c r="J10" s="8">
        <v>8</v>
      </c>
      <c r="K10" s="8" t="s">
        <v>18</v>
      </c>
      <c r="L10" s="8">
        <v>9</v>
      </c>
      <c r="M10" s="8">
        <v>10</v>
      </c>
      <c r="N10" s="8">
        <v>11</v>
      </c>
      <c r="O10" s="8">
        <v>12</v>
      </c>
      <c r="P10" s="8">
        <v>13</v>
      </c>
      <c r="Q10" s="8">
        <v>14</v>
      </c>
      <c r="R10" s="8">
        <v>15</v>
      </c>
    </row>
    <row r="11" spans="1:18" s="16" customFormat="1" ht="53.25" customHeight="1" thickBot="1">
      <c r="A11" s="9" t="s">
        <v>19</v>
      </c>
      <c r="B11" s="10" t="s">
        <v>20</v>
      </c>
      <c r="C11" s="11" t="s">
        <v>21</v>
      </c>
      <c r="D11" s="12" t="s">
        <v>19</v>
      </c>
      <c r="E11" s="13">
        <f>E12+E79</f>
        <v>389445513.17</v>
      </c>
      <c r="F11" s="13">
        <f>F12+F79</f>
        <v>258986871.23999998</v>
      </c>
      <c r="G11" s="13">
        <f>F11-E11</f>
        <v>-130458641.93000004</v>
      </c>
      <c r="H11" s="14">
        <f>F11/E11</f>
        <v>0.6650143922108752</v>
      </c>
      <c r="I11" s="13">
        <f>I12+I79</f>
        <v>389160792.57000005</v>
      </c>
      <c r="J11" s="13">
        <f>J12+J79</f>
        <v>247915679.06</v>
      </c>
      <c r="K11" s="13">
        <f>K12+K79</f>
        <v>261653064.84999996</v>
      </c>
      <c r="L11" s="13">
        <f>L12+L79</f>
        <v>277639884.07</v>
      </c>
      <c r="M11" s="13">
        <f>L11-J11</f>
        <v>29724205.00999999</v>
      </c>
      <c r="N11" s="14">
        <f>L11/J11</f>
        <v>1.1198964306037547</v>
      </c>
      <c r="O11" s="13">
        <f>L11-I11</f>
        <v>-111520908.50000006</v>
      </c>
      <c r="P11" s="14">
        <f>L11/I11</f>
        <v>0.7134323122236413</v>
      </c>
      <c r="Q11" s="13">
        <f>L11-F11</f>
        <v>18653012.830000013</v>
      </c>
      <c r="R11" s="15"/>
    </row>
    <row r="12" spans="1:18" s="16" customFormat="1" ht="33" customHeight="1">
      <c r="A12" s="9"/>
      <c r="B12" s="17" t="s">
        <v>22</v>
      </c>
      <c r="C12" s="18" t="s">
        <v>23</v>
      </c>
      <c r="D12" s="19"/>
      <c r="E12" s="20">
        <f>E13+E38+E39+E61+E65+E75</f>
        <v>320748958.43</v>
      </c>
      <c r="F12" s="20">
        <f>F13+F38+F39+F61+F65+F75</f>
        <v>211104399.67999998</v>
      </c>
      <c r="G12" s="20">
        <f>F12-E12</f>
        <v>-109644558.75000003</v>
      </c>
      <c r="H12" s="21">
        <f>F12/E12</f>
        <v>0.6581608268139434</v>
      </c>
      <c r="I12" s="20">
        <f>I13+I38+I39+I61+I65+I75</f>
        <v>320606585.6</v>
      </c>
      <c r="J12" s="20">
        <f>J13+J38+J39+J61+J65+J75</f>
        <v>212074802.2</v>
      </c>
      <c r="K12" s="20">
        <f>K13+K38+K39+K61+K65+K75</f>
        <v>216973849.35999995</v>
      </c>
      <c r="L12" s="20">
        <f>L13+L38+L39+L61+L65+L75</f>
        <v>226736701.70999998</v>
      </c>
      <c r="M12" s="22">
        <f>L12-J12</f>
        <v>14661899.50999999</v>
      </c>
      <c r="N12" s="21">
        <f>I12/G12</f>
        <v>-2.924053772071019</v>
      </c>
      <c r="O12" s="22">
        <f>L12-I12</f>
        <v>-93869883.89000005</v>
      </c>
      <c r="P12" s="21">
        <f>L12/I12</f>
        <v>0.7072116166474652</v>
      </c>
      <c r="Q12" s="20">
        <f>L12-F12</f>
        <v>15632302.030000001</v>
      </c>
      <c r="R12" s="23"/>
    </row>
    <row r="13" spans="1:18" s="35" customFormat="1" ht="81" customHeight="1" outlineLevel="2">
      <c r="A13" s="24" t="s">
        <v>24</v>
      </c>
      <c r="B13" s="25" t="s">
        <v>25</v>
      </c>
      <c r="C13" s="26" t="s">
        <v>26</v>
      </c>
      <c r="D13" s="27" t="s">
        <v>24</v>
      </c>
      <c r="E13" s="28">
        <v>171301592.29</v>
      </c>
      <c r="F13" s="29">
        <v>117801711.45</v>
      </c>
      <c r="G13" s="30">
        <f>F13-E13</f>
        <v>-53499880.83999999</v>
      </c>
      <c r="H13" s="31">
        <f>F13/E13</f>
        <v>0.6876860271711372</v>
      </c>
      <c r="I13" s="28">
        <v>175436195.6</v>
      </c>
      <c r="J13" s="32">
        <v>122397500</v>
      </c>
      <c r="K13" s="32">
        <v>123946241.67</v>
      </c>
      <c r="L13" s="33">
        <v>128093924.71</v>
      </c>
      <c r="M13" s="28">
        <f>L13-J13</f>
        <v>5696424.709999993</v>
      </c>
      <c r="N13" s="31">
        <f>L13/J13</f>
        <v>1.0465403681447742</v>
      </c>
      <c r="O13" s="28">
        <f>L13-I13</f>
        <v>-47342270.89</v>
      </c>
      <c r="P13" s="31">
        <f aca="true" t="shared" si="0" ref="P13:P77">L13/I13</f>
        <v>0.7301453629447036</v>
      </c>
      <c r="Q13" s="28">
        <f>L13-F13</f>
        <v>10292213.25999999</v>
      </c>
      <c r="R13" s="34" t="s">
        <v>27</v>
      </c>
    </row>
    <row r="14" spans="1:18" s="35" customFormat="1" ht="15.75" customHeight="1" hidden="1" outlineLevel="3">
      <c r="A14" s="24" t="s">
        <v>28</v>
      </c>
      <c r="B14" s="36"/>
      <c r="C14" s="37" t="s">
        <v>29</v>
      </c>
      <c r="D14" s="38" t="s">
        <v>28</v>
      </c>
      <c r="E14" s="39"/>
      <c r="F14" s="39"/>
      <c r="G14" s="40">
        <f aca="true" t="shared" si="1" ref="G14:G39">F14-E14</f>
        <v>0</v>
      </c>
      <c r="H14" s="41" t="e">
        <f aca="true" t="shared" si="2" ref="H14:H39">F14/E14</f>
        <v>#DIV/0!</v>
      </c>
      <c r="I14" s="39">
        <v>148555700</v>
      </c>
      <c r="J14" s="39"/>
      <c r="K14" s="39"/>
      <c r="L14" s="39"/>
      <c r="M14" s="39"/>
      <c r="N14" s="42" t="e">
        <f aca="true" t="shared" si="3" ref="N14:N74">I14/G14</f>
        <v>#DIV/0!</v>
      </c>
      <c r="O14" s="39"/>
      <c r="P14" s="42">
        <f t="shared" si="0"/>
        <v>0</v>
      </c>
      <c r="Q14" s="43">
        <f aca="true" t="shared" si="4" ref="Q14:Q39">L14-F14</f>
        <v>0</v>
      </c>
      <c r="R14" s="44"/>
    </row>
    <row r="15" spans="1:18" s="35" customFormat="1" ht="210" customHeight="1" hidden="1" outlineLevel="4">
      <c r="A15" s="24" t="s">
        <v>30</v>
      </c>
      <c r="B15" s="45"/>
      <c r="C15" s="46" t="s">
        <v>31</v>
      </c>
      <c r="D15" s="47" t="s">
        <v>30</v>
      </c>
      <c r="E15" s="48"/>
      <c r="F15" s="48"/>
      <c r="G15" s="49">
        <f t="shared" si="1"/>
        <v>0</v>
      </c>
      <c r="H15" s="50" t="e">
        <f t="shared" si="2"/>
        <v>#DIV/0!</v>
      </c>
      <c r="I15" s="48">
        <v>148555700</v>
      </c>
      <c r="J15" s="48"/>
      <c r="K15" s="48"/>
      <c r="L15" s="48"/>
      <c r="M15" s="48"/>
      <c r="N15" s="51" t="e">
        <f t="shared" si="3"/>
        <v>#DIV/0!</v>
      </c>
      <c r="O15" s="48"/>
      <c r="P15" s="51">
        <f t="shared" si="0"/>
        <v>0</v>
      </c>
      <c r="Q15" s="52">
        <f t="shared" si="4"/>
        <v>0</v>
      </c>
      <c r="R15" s="53"/>
    </row>
    <row r="16" spans="1:18" s="35" customFormat="1" ht="210" customHeight="1" hidden="1" outlineLevel="5">
      <c r="A16" s="24" t="s">
        <v>30</v>
      </c>
      <c r="B16" s="45"/>
      <c r="C16" s="46" t="s">
        <v>32</v>
      </c>
      <c r="D16" s="47" t="s">
        <v>30</v>
      </c>
      <c r="E16" s="48"/>
      <c r="F16" s="48"/>
      <c r="G16" s="49">
        <f t="shared" si="1"/>
        <v>0</v>
      </c>
      <c r="H16" s="50" t="e">
        <f t="shared" si="2"/>
        <v>#DIV/0!</v>
      </c>
      <c r="I16" s="48">
        <v>148555700</v>
      </c>
      <c r="J16" s="48"/>
      <c r="K16" s="48"/>
      <c r="L16" s="48"/>
      <c r="M16" s="48"/>
      <c r="N16" s="51" t="e">
        <f t="shared" si="3"/>
        <v>#DIV/0!</v>
      </c>
      <c r="O16" s="48"/>
      <c r="P16" s="51">
        <f t="shared" si="0"/>
        <v>0</v>
      </c>
      <c r="Q16" s="52">
        <f t="shared" si="4"/>
        <v>0</v>
      </c>
      <c r="R16" s="53"/>
    </row>
    <row r="17" spans="1:18" s="35" customFormat="1" ht="210" customHeight="1" hidden="1" outlineLevel="5">
      <c r="A17" s="24" t="s">
        <v>33</v>
      </c>
      <c r="B17" s="45"/>
      <c r="C17" s="46" t="s">
        <v>34</v>
      </c>
      <c r="D17" s="47" t="s">
        <v>33</v>
      </c>
      <c r="E17" s="48"/>
      <c r="F17" s="48"/>
      <c r="G17" s="49">
        <f t="shared" si="1"/>
        <v>0</v>
      </c>
      <c r="H17" s="50" t="e">
        <f t="shared" si="2"/>
        <v>#DIV/0!</v>
      </c>
      <c r="I17" s="48">
        <v>0</v>
      </c>
      <c r="J17" s="48"/>
      <c r="K17" s="48"/>
      <c r="L17" s="48"/>
      <c r="M17" s="48"/>
      <c r="N17" s="51" t="e">
        <f t="shared" si="3"/>
        <v>#DIV/0!</v>
      </c>
      <c r="O17" s="48"/>
      <c r="P17" s="51" t="e">
        <f t="shared" si="0"/>
        <v>#DIV/0!</v>
      </c>
      <c r="Q17" s="52">
        <f t="shared" si="4"/>
        <v>0</v>
      </c>
      <c r="R17" s="53"/>
    </row>
    <row r="18" spans="1:18" s="35" customFormat="1" ht="210" customHeight="1" hidden="1" outlineLevel="5">
      <c r="A18" s="24" t="s">
        <v>35</v>
      </c>
      <c r="B18" s="45"/>
      <c r="C18" s="46" t="s">
        <v>32</v>
      </c>
      <c r="D18" s="47" t="s">
        <v>35</v>
      </c>
      <c r="E18" s="48"/>
      <c r="F18" s="48"/>
      <c r="G18" s="49">
        <f t="shared" si="1"/>
        <v>0</v>
      </c>
      <c r="H18" s="50" t="e">
        <f t="shared" si="2"/>
        <v>#DIV/0!</v>
      </c>
      <c r="I18" s="48">
        <v>0</v>
      </c>
      <c r="J18" s="48"/>
      <c r="K18" s="48"/>
      <c r="L18" s="48"/>
      <c r="M18" s="48"/>
      <c r="N18" s="51" t="e">
        <f t="shared" si="3"/>
        <v>#DIV/0!</v>
      </c>
      <c r="O18" s="48"/>
      <c r="P18" s="51" t="e">
        <f t="shared" si="0"/>
        <v>#DIV/0!</v>
      </c>
      <c r="Q18" s="52">
        <f t="shared" si="4"/>
        <v>0</v>
      </c>
      <c r="R18" s="53"/>
    </row>
    <row r="19" spans="1:18" s="35" customFormat="1" ht="210" customHeight="1" hidden="1" outlineLevel="5">
      <c r="A19" s="24" t="s">
        <v>36</v>
      </c>
      <c r="B19" s="45"/>
      <c r="C19" s="46" t="s">
        <v>32</v>
      </c>
      <c r="D19" s="47" t="s">
        <v>36</v>
      </c>
      <c r="E19" s="48"/>
      <c r="F19" s="48"/>
      <c r="G19" s="49">
        <f t="shared" si="1"/>
        <v>0</v>
      </c>
      <c r="H19" s="50" t="e">
        <f t="shared" si="2"/>
        <v>#DIV/0!</v>
      </c>
      <c r="I19" s="48">
        <v>0</v>
      </c>
      <c r="J19" s="48"/>
      <c r="K19" s="48"/>
      <c r="L19" s="48"/>
      <c r="M19" s="48"/>
      <c r="N19" s="51" t="e">
        <f t="shared" si="3"/>
        <v>#DIV/0!</v>
      </c>
      <c r="O19" s="48"/>
      <c r="P19" s="51" t="e">
        <f t="shared" si="0"/>
        <v>#DIV/0!</v>
      </c>
      <c r="Q19" s="52">
        <f t="shared" si="4"/>
        <v>0</v>
      </c>
      <c r="R19" s="53"/>
    </row>
    <row r="20" spans="1:18" s="35" customFormat="1" ht="210" customHeight="1" hidden="1" outlineLevel="5">
      <c r="A20" s="24" t="s">
        <v>37</v>
      </c>
      <c r="B20" s="45"/>
      <c r="C20" s="46" t="s">
        <v>34</v>
      </c>
      <c r="D20" s="47" t="s">
        <v>37</v>
      </c>
      <c r="E20" s="48"/>
      <c r="F20" s="48"/>
      <c r="G20" s="49">
        <f t="shared" si="1"/>
        <v>0</v>
      </c>
      <c r="H20" s="50" t="e">
        <f t="shared" si="2"/>
        <v>#DIV/0!</v>
      </c>
      <c r="I20" s="48">
        <v>0</v>
      </c>
      <c r="J20" s="48"/>
      <c r="K20" s="48"/>
      <c r="L20" s="48"/>
      <c r="M20" s="48"/>
      <c r="N20" s="51" t="e">
        <f t="shared" si="3"/>
        <v>#DIV/0!</v>
      </c>
      <c r="O20" s="48"/>
      <c r="P20" s="51" t="e">
        <f t="shared" si="0"/>
        <v>#DIV/0!</v>
      </c>
      <c r="Q20" s="52">
        <f t="shared" si="4"/>
        <v>0</v>
      </c>
      <c r="R20" s="53"/>
    </row>
    <row r="21" spans="1:18" s="35" customFormat="1" ht="15.75" customHeight="1" hidden="1" outlineLevel="3">
      <c r="A21" s="24" t="s">
        <v>38</v>
      </c>
      <c r="B21" s="45"/>
      <c r="C21" s="46" t="s">
        <v>29</v>
      </c>
      <c r="D21" s="47" t="s">
        <v>38</v>
      </c>
      <c r="E21" s="48"/>
      <c r="F21" s="48"/>
      <c r="G21" s="49">
        <f t="shared" si="1"/>
        <v>0</v>
      </c>
      <c r="H21" s="50" t="e">
        <f t="shared" si="2"/>
        <v>#DIV/0!</v>
      </c>
      <c r="I21" s="48">
        <v>750300</v>
      </c>
      <c r="J21" s="48"/>
      <c r="K21" s="48"/>
      <c r="L21" s="48"/>
      <c r="M21" s="48"/>
      <c r="N21" s="51" t="e">
        <f t="shared" si="3"/>
        <v>#DIV/0!</v>
      </c>
      <c r="O21" s="48"/>
      <c r="P21" s="51">
        <f t="shared" si="0"/>
        <v>0</v>
      </c>
      <c r="Q21" s="52">
        <f t="shared" si="4"/>
        <v>0</v>
      </c>
      <c r="R21" s="53"/>
    </row>
    <row r="22" spans="1:18" s="35" customFormat="1" ht="330" customHeight="1" hidden="1" outlineLevel="4">
      <c r="A22" s="24" t="s">
        <v>39</v>
      </c>
      <c r="B22" s="45"/>
      <c r="C22" s="46" t="s">
        <v>40</v>
      </c>
      <c r="D22" s="47" t="s">
        <v>39</v>
      </c>
      <c r="E22" s="48"/>
      <c r="F22" s="48"/>
      <c r="G22" s="49">
        <f t="shared" si="1"/>
        <v>0</v>
      </c>
      <c r="H22" s="50" t="e">
        <f t="shared" si="2"/>
        <v>#DIV/0!</v>
      </c>
      <c r="I22" s="48">
        <v>750300</v>
      </c>
      <c r="J22" s="48"/>
      <c r="K22" s="48"/>
      <c r="L22" s="48"/>
      <c r="M22" s="48"/>
      <c r="N22" s="51" t="e">
        <f t="shared" si="3"/>
        <v>#DIV/0!</v>
      </c>
      <c r="O22" s="48"/>
      <c r="P22" s="51">
        <f t="shared" si="0"/>
        <v>0</v>
      </c>
      <c r="Q22" s="52">
        <f t="shared" si="4"/>
        <v>0</v>
      </c>
      <c r="R22" s="53"/>
    </row>
    <row r="23" spans="1:18" s="35" customFormat="1" ht="330" customHeight="1" hidden="1" outlineLevel="5">
      <c r="A23" s="24" t="s">
        <v>39</v>
      </c>
      <c r="B23" s="45"/>
      <c r="C23" s="46" t="s">
        <v>41</v>
      </c>
      <c r="D23" s="47" t="s">
        <v>39</v>
      </c>
      <c r="E23" s="48"/>
      <c r="F23" s="48"/>
      <c r="G23" s="49">
        <f t="shared" si="1"/>
        <v>0</v>
      </c>
      <c r="H23" s="50" t="e">
        <f t="shared" si="2"/>
        <v>#DIV/0!</v>
      </c>
      <c r="I23" s="48">
        <v>750300</v>
      </c>
      <c r="J23" s="48"/>
      <c r="K23" s="48"/>
      <c r="L23" s="48"/>
      <c r="M23" s="48"/>
      <c r="N23" s="51" t="e">
        <f t="shared" si="3"/>
        <v>#DIV/0!</v>
      </c>
      <c r="O23" s="48"/>
      <c r="P23" s="51">
        <f t="shared" si="0"/>
        <v>0</v>
      </c>
      <c r="Q23" s="52">
        <f t="shared" si="4"/>
        <v>0</v>
      </c>
      <c r="R23" s="53"/>
    </row>
    <row r="24" spans="1:18" s="35" customFormat="1" ht="330" customHeight="1" hidden="1" outlineLevel="5">
      <c r="A24" s="24" t="s">
        <v>42</v>
      </c>
      <c r="B24" s="45"/>
      <c r="C24" s="46" t="s">
        <v>41</v>
      </c>
      <c r="D24" s="47" t="s">
        <v>42</v>
      </c>
      <c r="E24" s="48"/>
      <c r="F24" s="48"/>
      <c r="G24" s="49">
        <f t="shared" si="1"/>
        <v>0</v>
      </c>
      <c r="H24" s="50" t="e">
        <f t="shared" si="2"/>
        <v>#DIV/0!</v>
      </c>
      <c r="I24" s="48">
        <v>0</v>
      </c>
      <c r="J24" s="48"/>
      <c r="K24" s="48"/>
      <c r="L24" s="48"/>
      <c r="M24" s="48"/>
      <c r="N24" s="51" t="e">
        <f t="shared" si="3"/>
        <v>#DIV/0!</v>
      </c>
      <c r="O24" s="48"/>
      <c r="P24" s="51" t="e">
        <f t="shared" si="0"/>
        <v>#DIV/0!</v>
      </c>
      <c r="Q24" s="52">
        <f t="shared" si="4"/>
        <v>0</v>
      </c>
      <c r="R24" s="53"/>
    </row>
    <row r="25" spans="1:18" s="35" customFormat="1" ht="15.75" customHeight="1" hidden="1" outlineLevel="5">
      <c r="A25" s="24" t="s">
        <v>43</v>
      </c>
      <c r="B25" s="45"/>
      <c r="C25" s="46">
        <v>1.82101020200121E+19</v>
      </c>
      <c r="D25" s="47" t="s">
        <v>43</v>
      </c>
      <c r="E25" s="48"/>
      <c r="F25" s="48"/>
      <c r="G25" s="49">
        <f t="shared" si="1"/>
        <v>0</v>
      </c>
      <c r="H25" s="50" t="e">
        <f t="shared" si="2"/>
        <v>#DIV/0!</v>
      </c>
      <c r="I25" s="48">
        <v>0</v>
      </c>
      <c r="J25" s="48"/>
      <c r="K25" s="48"/>
      <c r="L25" s="48"/>
      <c r="M25" s="48"/>
      <c r="N25" s="51" t="e">
        <f t="shared" si="3"/>
        <v>#DIV/0!</v>
      </c>
      <c r="O25" s="48"/>
      <c r="P25" s="51" t="e">
        <f t="shared" si="0"/>
        <v>#DIV/0!</v>
      </c>
      <c r="Q25" s="52">
        <f t="shared" si="4"/>
        <v>0</v>
      </c>
      <c r="R25" s="53"/>
    </row>
    <row r="26" spans="1:18" s="35" customFormat="1" ht="330" customHeight="1" hidden="1" outlineLevel="5">
      <c r="A26" s="24" t="s">
        <v>44</v>
      </c>
      <c r="B26" s="45"/>
      <c r="C26" s="46" t="s">
        <v>41</v>
      </c>
      <c r="D26" s="47" t="s">
        <v>44</v>
      </c>
      <c r="E26" s="48"/>
      <c r="F26" s="48"/>
      <c r="G26" s="49">
        <f t="shared" si="1"/>
        <v>0</v>
      </c>
      <c r="H26" s="50" t="e">
        <f t="shared" si="2"/>
        <v>#DIV/0!</v>
      </c>
      <c r="I26" s="48">
        <v>0</v>
      </c>
      <c r="J26" s="48"/>
      <c r="K26" s="48"/>
      <c r="L26" s="48"/>
      <c r="M26" s="48"/>
      <c r="N26" s="51" t="e">
        <f t="shared" si="3"/>
        <v>#DIV/0!</v>
      </c>
      <c r="O26" s="48"/>
      <c r="P26" s="51" t="e">
        <f t="shared" si="0"/>
        <v>#DIV/0!</v>
      </c>
      <c r="Q26" s="52">
        <f t="shared" si="4"/>
        <v>0</v>
      </c>
      <c r="R26" s="53"/>
    </row>
    <row r="27" spans="1:18" s="35" customFormat="1" ht="15.75" customHeight="1" hidden="1" outlineLevel="3">
      <c r="A27" s="24" t="s">
        <v>45</v>
      </c>
      <c r="B27" s="45"/>
      <c r="C27" s="46" t="s">
        <v>29</v>
      </c>
      <c r="D27" s="47" t="s">
        <v>45</v>
      </c>
      <c r="E27" s="48"/>
      <c r="F27" s="48"/>
      <c r="G27" s="49">
        <f t="shared" si="1"/>
        <v>0</v>
      </c>
      <c r="H27" s="50" t="e">
        <f t="shared" si="2"/>
        <v>#DIV/0!</v>
      </c>
      <c r="I27" s="48">
        <v>450200</v>
      </c>
      <c r="J27" s="48"/>
      <c r="K27" s="48"/>
      <c r="L27" s="48"/>
      <c r="M27" s="48"/>
      <c r="N27" s="51" t="e">
        <f t="shared" si="3"/>
        <v>#DIV/0!</v>
      </c>
      <c r="O27" s="48"/>
      <c r="P27" s="51">
        <f t="shared" si="0"/>
        <v>0</v>
      </c>
      <c r="Q27" s="52">
        <f t="shared" si="4"/>
        <v>0</v>
      </c>
      <c r="R27" s="53"/>
    </row>
    <row r="28" spans="1:18" s="35" customFormat="1" ht="120" customHeight="1" hidden="1" outlineLevel="4">
      <c r="A28" s="24" t="s">
        <v>46</v>
      </c>
      <c r="B28" s="45"/>
      <c r="C28" s="46" t="s">
        <v>47</v>
      </c>
      <c r="D28" s="47" t="s">
        <v>46</v>
      </c>
      <c r="E28" s="48"/>
      <c r="F28" s="48"/>
      <c r="G28" s="49">
        <f t="shared" si="1"/>
        <v>0</v>
      </c>
      <c r="H28" s="50" t="e">
        <f t="shared" si="2"/>
        <v>#DIV/0!</v>
      </c>
      <c r="I28" s="48">
        <v>450200</v>
      </c>
      <c r="J28" s="48"/>
      <c r="K28" s="48"/>
      <c r="L28" s="48"/>
      <c r="M28" s="48"/>
      <c r="N28" s="51" t="e">
        <f t="shared" si="3"/>
        <v>#DIV/0!</v>
      </c>
      <c r="O28" s="48"/>
      <c r="P28" s="51">
        <f t="shared" si="0"/>
        <v>0</v>
      </c>
      <c r="Q28" s="52">
        <f t="shared" si="4"/>
        <v>0</v>
      </c>
      <c r="R28" s="53"/>
    </row>
    <row r="29" spans="1:18" s="35" customFormat="1" ht="120" customHeight="1" hidden="1" outlineLevel="5">
      <c r="A29" s="24" t="s">
        <v>46</v>
      </c>
      <c r="B29" s="45"/>
      <c r="C29" s="46" t="s">
        <v>48</v>
      </c>
      <c r="D29" s="47" t="s">
        <v>46</v>
      </c>
      <c r="E29" s="48"/>
      <c r="F29" s="48"/>
      <c r="G29" s="49">
        <f t="shared" si="1"/>
        <v>0</v>
      </c>
      <c r="H29" s="50" t="e">
        <f t="shared" si="2"/>
        <v>#DIV/0!</v>
      </c>
      <c r="I29" s="48">
        <v>450200</v>
      </c>
      <c r="J29" s="48"/>
      <c r="K29" s="48"/>
      <c r="L29" s="48"/>
      <c r="M29" s="48"/>
      <c r="N29" s="51" t="e">
        <f t="shared" si="3"/>
        <v>#DIV/0!</v>
      </c>
      <c r="O29" s="48"/>
      <c r="P29" s="51">
        <f t="shared" si="0"/>
        <v>0</v>
      </c>
      <c r="Q29" s="52">
        <f t="shared" si="4"/>
        <v>0</v>
      </c>
      <c r="R29" s="53"/>
    </row>
    <row r="30" spans="1:18" s="35" customFormat="1" ht="120" customHeight="1" hidden="1" outlineLevel="5">
      <c r="A30" s="24" t="s">
        <v>49</v>
      </c>
      <c r="B30" s="45"/>
      <c r="C30" s="46" t="s">
        <v>50</v>
      </c>
      <c r="D30" s="47" t="s">
        <v>49</v>
      </c>
      <c r="E30" s="48"/>
      <c r="F30" s="48"/>
      <c r="G30" s="49">
        <f t="shared" si="1"/>
        <v>0</v>
      </c>
      <c r="H30" s="50" t="e">
        <f t="shared" si="2"/>
        <v>#DIV/0!</v>
      </c>
      <c r="I30" s="48">
        <v>0</v>
      </c>
      <c r="J30" s="48"/>
      <c r="K30" s="48"/>
      <c r="L30" s="48"/>
      <c r="M30" s="48"/>
      <c r="N30" s="51" t="e">
        <f t="shared" si="3"/>
        <v>#DIV/0!</v>
      </c>
      <c r="O30" s="48"/>
      <c r="P30" s="51" t="e">
        <f t="shared" si="0"/>
        <v>#DIV/0!</v>
      </c>
      <c r="Q30" s="52">
        <f t="shared" si="4"/>
        <v>0</v>
      </c>
      <c r="R30" s="53"/>
    </row>
    <row r="31" spans="1:18" s="35" customFormat="1" ht="15.75" customHeight="1" hidden="1" outlineLevel="5">
      <c r="A31" s="24" t="s">
        <v>51</v>
      </c>
      <c r="B31" s="45"/>
      <c r="C31" s="46">
        <v>1.82101020300121E+19</v>
      </c>
      <c r="D31" s="47" t="s">
        <v>51</v>
      </c>
      <c r="E31" s="48"/>
      <c r="F31" s="48"/>
      <c r="G31" s="49">
        <f t="shared" si="1"/>
        <v>0</v>
      </c>
      <c r="H31" s="50" t="e">
        <f t="shared" si="2"/>
        <v>#DIV/0!</v>
      </c>
      <c r="I31" s="48">
        <v>0</v>
      </c>
      <c r="J31" s="48"/>
      <c r="K31" s="48"/>
      <c r="L31" s="48"/>
      <c r="M31" s="48"/>
      <c r="N31" s="51" t="e">
        <f t="shared" si="3"/>
        <v>#DIV/0!</v>
      </c>
      <c r="O31" s="48"/>
      <c r="P31" s="51" t="e">
        <f t="shared" si="0"/>
        <v>#DIV/0!</v>
      </c>
      <c r="Q31" s="52">
        <f t="shared" si="4"/>
        <v>0</v>
      </c>
      <c r="R31" s="53"/>
    </row>
    <row r="32" spans="1:18" s="35" customFormat="1" ht="120" customHeight="1" hidden="1" outlineLevel="5">
      <c r="A32" s="24" t="s">
        <v>52</v>
      </c>
      <c r="B32" s="45"/>
      <c r="C32" s="46" t="s">
        <v>50</v>
      </c>
      <c r="D32" s="47" t="s">
        <v>52</v>
      </c>
      <c r="E32" s="48"/>
      <c r="F32" s="48"/>
      <c r="G32" s="49">
        <f t="shared" si="1"/>
        <v>0</v>
      </c>
      <c r="H32" s="50" t="e">
        <f t="shared" si="2"/>
        <v>#DIV/0!</v>
      </c>
      <c r="I32" s="48">
        <v>0</v>
      </c>
      <c r="J32" s="48"/>
      <c r="K32" s="48"/>
      <c r="L32" s="48"/>
      <c r="M32" s="48"/>
      <c r="N32" s="51" t="e">
        <f t="shared" si="3"/>
        <v>#DIV/0!</v>
      </c>
      <c r="O32" s="48"/>
      <c r="P32" s="51" t="e">
        <f t="shared" si="0"/>
        <v>#DIV/0!</v>
      </c>
      <c r="Q32" s="52">
        <f t="shared" si="4"/>
        <v>0</v>
      </c>
      <c r="R32" s="53"/>
    </row>
    <row r="33" spans="1:18" s="35" customFormat="1" ht="120" customHeight="1" hidden="1" outlineLevel="5">
      <c r="A33" s="24" t="s">
        <v>53</v>
      </c>
      <c r="B33" s="45"/>
      <c r="C33" s="46" t="s">
        <v>50</v>
      </c>
      <c r="D33" s="47" t="s">
        <v>53</v>
      </c>
      <c r="E33" s="48"/>
      <c r="F33" s="48"/>
      <c r="G33" s="49">
        <f t="shared" si="1"/>
        <v>0</v>
      </c>
      <c r="H33" s="50" t="e">
        <f t="shared" si="2"/>
        <v>#DIV/0!</v>
      </c>
      <c r="I33" s="48">
        <v>0</v>
      </c>
      <c r="J33" s="48"/>
      <c r="K33" s="48"/>
      <c r="L33" s="48"/>
      <c r="M33" s="48"/>
      <c r="N33" s="51" t="e">
        <f t="shared" si="3"/>
        <v>#DIV/0!</v>
      </c>
      <c r="O33" s="48"/>
      <c r="P33" s="51" t="e">
        <f t="shared" si="0"/>
        <v>#DIV/0!</v>
      </c>
      <c r="Q33" s="52">
        <f t="shared" si="4"/>
        <v>0</v>
      </c>
      <c r="R33" s="53"/>
    </row>
    <row r="34" spans="1:18" s="35" customFormat="1" ht="15.75" customHeight="1" hidden="1" outlineLevel="3">
      <c r="A34" s="24" t="s">
        <v>54</v>
      </c>
      <c r="B34" s="45"/>
      <c r="C34" s="46" t="s">
        <v>29</v>
      </c>
      <c r="D34" s="47" t="s">
        <v>54</v>
      </c>
      <c r="E34" s="48"/>
      <c r="F34" s="48"/>
      <c r="G34" s="49">
        <f t="shared" si="1"/>
        <v>0</v>
      </c>
      <c r="H34" s="50" t="e">
        <f t="shared" si="2"/>
        <v>#DIV/0!</v>
      </c>
      <c r="I34" s="48">
        <v>300100</v>
      </c>
      <c r="J34" s="48"/>
      <c r="K34" s="48"/>
      <c r="L34" s="48"/>
      <c r="M34" s="48"/>
      <c r="N34" s="51" t="e">
        <f t="shared" si="3"/>
        <v>#DIV/0!</v>
      </c>
      <c r="O34" s="48"/>
      <c r="P34" s="51">
        <f t="shared" si="0"/>
        <v>0</v>
      </c>
      <c r="Q34" s="52">
        <f t="shared" si="4"/>
        <v>0</v>
      </c>
      <c r="R34" s="53"/>
    </row>
    <row r="35" spans="1:18" s="35" customFormat="1" ht="270" customHeight="1" hidden="1" outlineLevel="4">
      <c r="A35" s="24" t="s">
        <v>55</v>
      </c>
      <c r="B35" s="45"/>
      <c r="C35" s="46" t="s">
        <v>56</v>
      </c>
      <c r="D35" s="47" t="s">
        <v>55</v>
      </c>
      <c r="E35" s="48"/>
      <c r="F35" s="48"/>
      <c r="G35" s="49">
        <f t="shared" si="1"/>
        <v>0</v>
      </c>
      <c r="H35" s="50" t="e">
        <f t="shared" si="2"/>
        <v>#DIV/0!</v>
      </c>
      <c r="I35" s="48">
        <v>300100</v>
      </c>
      <c r="J35" s="48"/>
      <c r="K35" s="48"/>
      <c r="L35" s="48"/>
      <c r="M35" s="48"/>
      <c r="N35" s="51" t="e">
        <f t="shared" si="3"/>
        <v>#DIV/0!</v>
      </c>
      <c r="O35" s="48"/>
      <c r="P35" s="51">
        <f t="shared" si="0"/>
        <v>0</v>
      </c>
      <c r="Q35" s="52">
        <f t="shared" si="4"/>
        <v>0</v>
      </c>
      <c r="R35" s="53"/>
    </row>
    <row r="36" spans="1:18" s="35" customFormat="1" ht="270" customHeight="1" hidden="1" outlineLevel="5">
      <c r="A36" s="24" t="s">
        <v>55</v>
      </c>
      <c r="B36" s="45"/>
      <c r="C36" s="46" t="s">
        <v>57</v>
      </c>
      <c r="D36" s="47" t="s">
        <v>55</v>
      </c>
      <c r="E36" s="48"/>
      <c r="F36" s="48"/>
      <c r="G36" s="49">
        <f t="shared" si="1"/>
        <v>0</v>
      </c>
      <c r="H36" s="50" t="e">
        <f t="shared" si="2"/>
        <v>#DIV/0!</v>
      </c>
      <c r="I36" s="48">
        <v>300100</v>
      </c>
      <c r="J36" s="48"/>
      <c r="K36" s="48"/>
      <c r="L36" s="48"/>
      <c r="M36" s="48"/>
      <c r="N36" s="51" t="e">
        <f t="shared" si="3"/>
        <v>#DIV/0!</v>
      </c>
      <c r="O36" s="48"/>
      <c r="P36" s="51">
        <f t="shared" si="0"/>
        <v>0</v>
      </c>
      <c r="Q36" s="52">
        <f t="shared" si="4"/>
        <v>0</v>
      </c>
      <c r="R36" s="53"/>
    </row>
    <row r="37" spans="1:18" s="35" customFormat="1" ht="409.5" customHeight="1" hidden="1" outlineLevel="5">
      <c r="A37" s="24" t="s">
        <v>58</v>
      </c>
      <c r="B37" s="45"/>
      <c r="C37" s="46" t="s">
        <v>59</v>
      </c>
      <c r="D37" s="47" t="s">
        <v>58</v>
      </c>
      <c r="E37" s="48"/>
      <c r="F37" s="48"/>
      <c r="G37" s="49">
        <f t="shared" si="1"/>
        <v>0</v>
      </c>
      <c r="H37" s="50" t="e">
        <f t="shared" si="2"/>
        <v>#DIV/0!</v>
      </c>
      <c r="I37" s="48">
        <v>0</v>
      </c>
      <c r="J37" s="48"/>
      <c r="K37" s="48"/>
      <c r="L37" s="48"/>
      <c r="M37" s="48"/>
      <c r="N37" s="51" t="e">
        <f t="shared" si="3"/>
        <v>#DIV/0!</v>
      </c>
      <c r="O37" s="48"/>
      <c r="P37" s="51" t="e">
        <f t="shared" si="0"/>
        <v>#DIV/0!</v>
      </c>
      <c r="Q37" s="52">
        <f t="shared" si="4"/>
        <v>0</v>
      </c>
      <c r="R37" s="53"/>
    </row>
    <row r="38" spans="1:18" s="35" customFormat="1" ht="43.5" customHeight="1" outlineLevel="2" collapsed="1">
      <c r="A38" s="24" t="s">
        <v>60</v>
      </c>
      <c r="B38" s="45" t="s">
        <v>61</v>
      </c>
      <c r="C38" s="46" t="s">
        <v>62</v>
      </c>
      <c r="D38" s="47" t="s">
        <v>60</v>
      </c>
      <c r="E38" s="48">
        <v>8650982.19</v>
      </c>
      <c r="F38" s="48">
        <v>6293998.7</v>
      </c>
      <c r="G38" s="49">
        <f t="shared" si="1"/>
        <v>-2356983.4899999993</v>
      </c>
      <c r="H38" s="50">
        <f t="shared" si="2"/>
        <v>0.7275472959909076</v>
      </c>
      <c r="I38" s="48">
        <v>8886390</v>
      </c>
      <c r="J38" s="48">
        <v>6483782.2</v>
      </c>
      <c r="K38" s="48">
        <v>7183214.21</v>
      </c>
      <c r="L38" s="48">
        <v>7644276.5</v>
      </c>
      <c r="M38" s="28">
        <f>L38-J38</f>
        <v>1160494.2999999998</v>
      </c>
      <c r="N38" s="51">
        <f t="shared" si="3"/>
        <v>-3.770238543334049</v>
      </c>
      <c r="O38" s="48">
        <f>L38-I38</f>
        <v>-1242113.5</v>
      </c>
      <c r="P38" s="51">
        <f t="shared" si="0"/>
        <v>0.860222936423002</v>
      </c>
      <c r="Q38" s="52">
        <f t="shared" si="4"/>
        <v>1350277.7999999998</v>
      </c>
      <c r="R38" s="54"/>
    </row>
    <row r="39" spans="1:18" s="35" customFormat="1" ht="43.5" customHeight="1" outlineLevel="1">
      <c r="A39" s="24" t="s">
        <v>63</v>
      </c>
      <c r="B39" s="45" t="s">
        <v>64</v>
      </c>
      <c r="C39" s="46" t="s">
        <v>65</v>
      </c>
      <c r="D39" s="47" t="s">
        <v>63</v>
      </c>
      <c r="E39" s="55">
        <f>E40+E41+E51+E55</f>
        <v>35159627.07</v>
      </c>
      <c r="F39" s="55">
        <f>F40+F41+F51+F55</f>
        <v>26815453.849999998</v>
      </c>
      <c r="G39" s="49">
        <f t="shared" si="1"/>
        <v>-8344173.2200000025</v>
      </c>
      <c r="H39" s="50">
        <f t="shared" si="2"/>
        <v>0.7626774253496085</v>
      </c>
      <c r="I39" s="48">
        <f>I40+I41+I51+I55</f>
        <v>32754000</v>
      </c>
      <c r="J39" s="48">
        <f>J40+J41+J51+J55</f>
        <v>24024670</v>
      </c>
      <c r="K39" s="48">
        <f>K40+K41+K51+K55</f>
        <v>27216994.08</v>
      </c>
      <c r="L39" s="48">
        <f>L40+L41+L51+L55</f>
        <v>31988790.310000002</v>
      </c>
      <c r="M39" s="28">
        <f>L39-J39</f>
        <v>7964120.310000002</v>
      </c>
      <c r="N39" s="51">
        <f t="shared" si="3"/>
        <v>-3.9253739269808676</v>
      </c>
      <c r="O39" s="48">
        <f>O40+O41+O51+O55</f>
        <v>-765209.6899999976</v>
      </c>
      <c r="P39" s="51">
        <f t="shared" si="0"/>
        <v>0.9766376720400562</v>
      </c>
      <c r="Q39" s="52">
        <f t="shared" si="4"/>
        <v>5173336.460000005</v>
      </c>
      <c r="R39" s="53"/>
    </row>
    <row r="40" spans="1:18" s="35" customFormat="1" ht="41.25" customHeight="1" outlineLevel="1">
      <c r="A40" s="24"/>
      <c r="B40" s="45" t="s">
        <v>66</v>
      </c>
      <c r="C40" s="56" t="s">
        <v>67</v>
      </c>
      <c r="D40" s="57" t="s">
        <v>68</v>
      </c>
      <c r="E40" s="58">
        <v>15024165.91</v>
      </c>
      <c r="F40" s="58">
        <v>11106481.66</v>
      </c>
      <c r="G40" s="59">
        <f>F40-E40</f>
        <v>-3917684.25</v>
      </c>
      <c r="H40" s="60"/>
      <c r="I40" s="58">
        <v>19700000</v>
      </c>
      <c r="J40" s="58">
        <v>14700000</v>
      </c>
      <c r="K40" s="58">
        <v>19700000</v>
      </c>
      <c r="L40" s="58">
        <v>24103788.67</v>
      </c>
      <c r="M40" s="58">
        <f>L40-J40</f>
        <v>9403788.670000002</v>
      </c>
      <c r="N40" s="60">
        <f t="shared" si="3"/>
        <v>-5.028480791937227</v>
      </c>
      <c r="O40" s="58">
        <f>L40-I40</f>
        <v>4403788.670000002</v>
      </c>
      <c r="P40" s="60">
        <f t="shared" si="0"/>
        <v>1.2235425720812183</v>
      </c>
      <c r="Q40" s="58">
        <f>L40-F40</f>
        <v>12997307.010000002</v>
      </c>
      <c r="R40" s="54" t="s">
        <v>69</v>
      </c>
    </row>
    <row r="41" spans="1:18" ht="28.5" outlineLevel="2">
      <c r="A41" s="61" t="s">
        <v>70</v>
      </c>
      <c r="B41" s="62" t="s">
        <v>71</v>
      </c>
      <c r="C41" s="56" t="s">
        <v>72</v>
      </c>
      <c r="D41" s="57" t="s">
        <v>70</v>
      </c>
      <c r="E41" s="58">
        <v>7976907.18</v>
      </c>
      <c r="F41" s="58">
        <v>7766770.47</v>
      </c>
      <c r="G41" s="59">
        <f>F41-E41</f>
        <v>-210136.70999999996</v>
      </c>
      <c r="H41" s="60">
        <f>F41/E41</f>
        <v>0.9736568691024934</v>
      </c>
      <c r="I41" s="58"/>
      <c r="J41" s="58"/>
      <c r="K41" s="58"/>
      <c r="L41" s="58">
        <v>86704.62</v>
      </c>
      <c r="M41" s="58">
        <f aca="true" t="shared" si="5" ref="M41:M55">L41-J41</f>
        <v>86704.62</v>
      </c>
      <c r="N41" s="60">
        <f t="shared" si="3"/>
        <v>0</v>
      </c>
      <c r="O41" s="58">
        <f>L41-I41</f>
        <v>86704.62</v>
      </c>
      <c r="P41" s="60"/>
      <c r="Q41" s="58">
        <f>L41-F41</f>
        <v>-7680065.85</v>
      </c>
      <c r="R41" s="63" t="s">
        <v>73</v>
      </c>
    </row>
    <row r="42" spans="1:18" ht="15" customHeight="1" hidden="1" outlineLevel="3">
      <c r="A42" s="61" t="s">
        <v>74</v>
      </c>
      <c r="B42" s="62"/>
      <c r="C42" s="56" t="s">
        <v>29</v>
      </c>
      <c r="D42" s="57" t="s">
        <v>74</v>
      </c>
      <c r="E42" s="58"/>
      <c r="F42" s="58"/>
      <c r="G42" s="59">
        <f aca="true" t="shared" si="6" ref="G42:G55">F42-E42</f>
        <v>0</v>
      </c>
      <c r="H42" s="60" t="e">
        <f aca="true" t="shared" si="7" ref="H42:H55">F42/E42</f>
        <v>#DIV/0!</v>
      </c>
      <c r="I42" s="58">
        <v>57591300</v>
      </c>
      <c r="J42" s="58"/>
      <c r="K42" s="58"/>
      <c r="L42" s="58"/>
      <c r="M42" s="58">
        <f t="shared" si="5"/>
        <v>0</v>
      </c>
      <c r="N42" s="60" t="e">
        <f t="shared" si="3"/>
        <v>#DIV/0!</v>
      </c>
      <c r="O42" s="58">
        <f aca="true" t="shared" si="8" ref="O42:O55">L42-I42</f>
        <v>-57591300</v>
      </c>
      <c r="P42" s="60">
        <f t="shared" si="0"/>
        <v>0</v>
      </c>
      <c r="Q42" s="58">
        <f aca="true" t="shared" si="9" ref="Q42:Q55">L42-F42</f>
        <v>0</v>
      </c>
      <c r="R42" s="64"/>
    </row>
    <row r="43" spans="1:18" ht="57" customHeight="1" hidden="1" outlineLevel="4">
      <c r="A43" s="61" t="s">
        <v>75</v>
      </c>
      <c r="B43" s="62"/>
      <c r="C43" s="56" t="s">
        <v>76</v>
      </c>
      <c r="D43" s="57" t="s">
        <v>75</v>
      </c>
      <c r="E43" s="58"/>
      <c r="F43" s="58"/>
      <c r="G43" s="59">
        <f t="shared" si="6"/>
        <v>0</v>
      </c>
      <c r="H43" s="60" t="e">
        <f t="shared" si="7"/>
        <v>#DIV/0!</v>
      </c>
      <c r="I43" s="58">
        <v>57591300</v>
      </c>
      <c r="J43" s="58"/>
      <c r="K43" s="58"/>
      <c r="L43" s="58"/>
      <c r="M43" s="58">
        <f t="shared" si="5"/>
        <v>0</v>
      </c>
      <c r="N43" s="60" t="e">
        <f t="shared" si="3"/>
        <v>#DIV/0!</v>
      </c>
      <c r="O43" s="58">
        <f t="shared" si="8"/>
        <v>-57591300</v>
      </c>
      <c r="P43" s="60">
        <f t="shared" si="0"/>
        <v>0</v>
      </c>
      <c r="Q43" s="58">
        <f t="shared" si="9"/>
        <v>0</v>
      </c>
      <c r="R43" s="64"/>
    </row>
    <row r="44" spans="1:18" ht="57" customHeight="1" hidden="1" outlineLevel="5">
      <c r="A44" s="61" t="s">
        <v>75</v>
      </c>
      <c r="B44" s="62"/>
      <c r="C44" s="56" t="s">
        <v>77</v>
      </c>
      <c r="D44" s="57" t="s">
        <v>75</v>
      </c>
      <c r="E44" s="58"/>
      <c r="F44" s="58"/>
      <c r="G44" s="59">
        <f t="shared" si="6"/>
        <v>0</v>
      </c>
      <c r="H44" s="60" t="e">
        <f t="shared" si="7"/>
        <v>#DIV/0!</v>
      </c>
      <c r="I44" s="58">
        <v>57591300</v>
      </c>
      <c r="J44" s="58"/>
      <c r="K44" s="58"/>
      <c r="L44" s="58"/>
      <c r="M44" s="58">
        <f t="shared" si="5"/>
        <v>0</v>
      </c>
      <c r="N44" s="60" t="e">
        <f t="shared" si="3"/>
        <v>#DIV/0!</v>
      </c>
      <c r="O44" s="58">
        <f t="shared" si="8"/>
        <v>-57591300</v>
      </c>
      <c r="P44" s="60">
        <f t="shared" si="0"/>
        <v>0</v>
      </c>
      <c r="Q44" s="58">
        <f t="shared" si="9"/>
        <v>0</v>
      </c>
      <c r="R44" s="64"/>
    </row>
    <row r="45" spans="1:18" ht="57" customHeight="1" hidden="1" outlineLevel="5">
      <c r="A45" s="61" t="s">
        <v>78</v>
      </c>
      <c r="B45" s="62"/>
      <c r="C45" s="56" t="s">
        <v>77</v>
      </c>
      <c r="D45" s="57" t="s">
        <v>78</v>
      </c>
      <c r="E45" s="58"/>
      <c r="F45" s="58"/>
      <c r="G45" s="59">
        <f t="shared" si="6"/>
        <v>0</v>
      </c>
      <c r="H45" s="60" t="e">
        <f t="shared" si="7"/>
        <v>#DIV/0!</v>
      </c>
      <c r="I45" s="58">
        <v>0</v>
      </c>
      <c r="J45" s="58"/>
      <c r="K45" s="58"/>
      <c r="L45" s="58"/>
      <c r="M45" s="58">
        <f t="shared" si="5"/>
        <v>0</v>
      </c>
      <c r="N45" s="60" t="e">
        <f t="shared" si="3"/>
        <v>#DIV/0!</v>
      </c>
      <c r="O45" s="58">
        <f t="shared" si="8"/>
        <v>0</v>
      </c>
      <c r="P45" s="60" t="e">
        <f t="shared" si="0"/>
        <v>#DIV/0!</v>
      </c>
      <c r="Q45" s="58">
        <f t="shared" si="9"/>
        <v>0</v>
      </c>
      <c r="R45" s="64"/>
    </row>
    <row r="46" spans="1:18" ht="57" customHeight="1" hidden="1" outlineLevel="5">
      <c r="A46" s="61" t="s">
        <v>79</v>
      </c>
      <c r="B46" s="62"/>
      <c r="C46" s="56" t="s">
        <v>77</v>
      </c>
      <c r="D46" s="57" t="s">
        <v>79</v>
      </c>
      <c r="E46" s="58"/>
      <c r="F46" s="58"/>
      <c r="G46" s="59">
        <f t="shared" si="6"/>
        <v>0</v>
      </c>
      <c r="H46" s="60" t="e">
        <f t="shared" si="7"/>
        <v>#DIV/0!</v>
      </c>
      <c r="I46" s="58">
        <v>0</v>
      </c>
      <c r="J46" s="58"/>
      <c r="K46" s="58"/>
      <c r="L46" s="58"/>
      <c r="M46" s="58">
        <f t="shared" si="5"/>
        <v>0</v>
      </c>
      <c r="N46" s="60" t="e">
        <f t="shared" si="3"/>
        <v>#DIV/0!</v>
      </c>
      <c r="O46" s="58">
        <f t="shared" si="8"/>
        <v>0</v>
      </c>
      <c r="P46" s="60" t="e">
        <f t="shared" si="0"/>
        <v>#DIV/0!</v>
      </c>
      <c r="Q46" s="58">
        <f t="shared" si="9"/>
        <v>0</v>
      </c>
      <c r="R46" s="64"/>
    </row>
    <row r="47" spans="1:18" ht="57" customHeight="1" hidden="1" outlineLevel="5">
      <c r="A47" s="61" t="s">
        <v>80</v>
      </c>
      <c r="B47" s="62"/>
      <c r="C47" s="56" t="s">
        <v>77</v>
      </c>
      <c r="D47" s="57" t="s">
        <v>80</v>
      </c>
      <c r="E47" s="58"/>
      <c r="F47" s="58"/>
      <c r="G47" s="59">
        <f t="shared" si="6"/>
        <v>0</v>
      </c>
      <c r="H47" s="60" t="e">
        <f t="shared" si="7"/>
        <v>#DIV/0!</v>
      </c>
      <c r="I47" s="58">
        <v>0</v>
      </c>
      <c r="J47" s="58"/>
      <c r="K47" s="58"/>
      <c r="L47" s="58"/>
      <c r="M47" s="58">
        <f t="shared" si="5"/>
        <v>0</v>
      </c>
      <c r="N47" s="60" t="e">
        <f t="shared" si="3"/>
        <v>#DIV/0!</v>
      </c>
      <c r="O47" s="58">
        <f t="shared" si="8"/>
        <v>0</v>
      </c>
      <c r="P47" s="60" t="e">
        <f t="shared" si="0"/>
        <v>#DIV/0!</v>
      </c>
      <c r="Q47" s="58">
        <f t="shared" si="9"/>
        <v>0</v>
      </c>
      <c r="R47" s="64"/>
    </row>
    <row r="48" spans="1:18" ht="15" customHeight="1" hidden="1" outlineLevel="3">
      <c r="A48" s="61" t="s">
        <v>81</v>
      </c>
      <c r="B48" s="62"/>
      <c r="C48" s="56" t="s">
        <v>29</v>
      </c>
      <c r="D48" s="57" t="s">
        <v>81</v>
      </c>
      <c r="E48" s="58"/>
      <c r="F48" s="58"/>
      <c r="G48" s="59">
        <f t="shared" si="6"/>
        <v>0</v>
      </c>
      <c r="H48" s="60" t="e">
        <f t="shared" si="7"/>
        <v>#DIV/0!</v>
      </c>
      <c r="I48" s="58">
        <v>0</v>
      </c>
      <c r="J48" s="58"/>
      <c r="K48" s="58"/>
      <c r="L48" s="58"/>
      <c r="M48" s="58">
        <f t="shared" si="5"/>
        <v>0</v>
      </c>
      <c r="N48" s="60" t="e">
        <f t="shared" si="3"/>
        <v>#DIV/0!</v>
      </c>
      <c r="O48" s="58">
        <f t="shared" si="8"/>
        <v>0</v>
      </c>
      <c r="P48" s="60" t="e">
        <f t="shared" si="0"/>
        <v>#DIV/0!</v>
      </c>
      <c r="Q48" s="58">
        <f t="shared" si="9"/>
        <v>0</v>
      </c>
      <c r="R48" s="64"/>
    </row>
    <row r="49" spans="1:18" ht="99.75" customHeight="1" hidden="1" outlineLevel="4">
      <c r="A49" s="61" t="s">
        <v>82</v>
      </c>
      <c r="B49" s="62"/>
      <c r="C49" s="56" t="s">
        <v>83</v>
      </c>
      <c r="D49" s="57" t="s">
        <v>82</v>
      </c>
      <c r="E49" s="58"/>
      <c r="F49" s="58"/>
      <c r="G49" s="59">
        <f t="shared" si="6"/>
        <v>0</v>
      </c>
      <c r="H49" s="60" t="e">
        <f t="shared" si="7"/>
        <v>#DIV/0!</v>
      </c>
      <c r="I49" s="58">
        <v>0</v>
      </c>
      <c r="J49" s="58"/>
      <c r="K49" s="58"/>
      <c r="L49" s="58"/>
      <c r="M49" s="58">
        <f t="shared" si="5"/>
        <v>0</v>
      </c>
      <c r="N49" s="60" t="e">
        <f t="shared" si="3"/>
        <v>#DIV/0!</v>
      </c>
      <c r="O49" s="58">
        <f t="shared" si="8"/>
        <v>0</v>
      </c>
      <c r="P49" s="60" t="e">
        <f t="shared" si="0"/>
        <v>#DIV/0!</v>
      </c>
      <c r="Q49" s="58">
        <f t="shared" si="9"/>
        <v>0</v>
      </c>
      <c r="R49" s="64"/>
    </row>
    <row r="50" spans="1:18" ht="99.75" customHeight="1" hidden="1" outlineLevel="5">
      <c r="A50" s="61" t="s">
        <v>84</v>
      </c>
      <c r="B50" s="62"/>
      <c r="C50" s="56" t="s">
        <v>85</v>
      </c>
      <c r="D50" s="57" t="s">
        <v>84</v>
      </c>
      <c r="E50" s="58"/>
      <c r="F50" s="58"/>
      <c r="G50" s="59">
        <f t="shared" si="6"/>
        <v>0</v>
      </c>
      <c r="H50" s="60" t="e">
        <f t="shared" si="7"/>
        <v>#DIV/0!</v>
      </c>
      <c r="I50" s="58">
        <v>0</v>
      </c>
      <c r="J50" s="58"/>
      <c r="K50" s="58"/>
      <c r="L50" s="58"/>
      <c r="M50" s="58">
        <f t="shared" si="5"/>
        <v>0</v>
      </c>
      <c r="N50" s="60" t="e">
        <f t="shared" si="3"/>
        <v>#DIV/0!</v>
      </c>
      <c r="O50" s="58">
        <f t="shared" si="8"/>
        <v>0</v>
      </c>
      <c r="P50" s="60" t="e">
        <f t="shared" si="0"/>
        <v>#DIV/0!</v>
      </c>
      <c r="Q50" s="58">
        <f t="shared" si="9"/>
        <v>0</v>
      </c>
      <c r="R50" s="64"/>
    </row>
    <row r="51" spans="1:18" ht="18.75" customHeight="1" outlineLevel="2" collapsed="1">
      <c r="A51" s="61" t="s">
        <v>86</v>
      </c>
      <c r="B51" s="62" t="s">
        <v>87</v>
      </c>
      <c r="C51" s="56" t="s">
        <v>88</v>
      </c>
      <c r="D51" s="57" t="s">
        <v>86</v>
      </c>
      <c r="E51" s="59">
        <v>54392.63</v>
      </c>
      <c r="F51" s="59">
        <v>54393.04</v>
      </c>
      <c r="G51" s="59">
        <f t="shared" si="6"/>
        <v>0.41000000000349246</v>
      </c>
      <c r="H51" s="60">
        <f t="shared" si="7"/>
        <v>1.0000075377859097</v>
      </c>
      <c r="I51" s="58">
        <v>54000</v>
      </c>
      <c r="J51" s="58">
        <v>54000</v>
      </c>
      <c r="K51" s="58">
        <v>54000</v>
      </c>
      <c r="L51" s="59">
        <v>63051.9</v>
      </c>
      <c r="M51" s="58">
        <f t="shared" si="5"/>
        <v>9051.900000000001</v>
      </c>
      <c r="N51" s="60">
        <f t="shared" si="3"/>
        <v>131707.3170720488</v>
      </c>
      <c r="O51" s="58">
        <f t="shared" si="8"/>
        <v>9051.900000000001</v>
      </c>
      <c r="P51" s="60">
        <f t="shared" si="0"/>
        <v>1.1676277777777777</v>
      </c>
      <c r="Q51" s="58">
        <f t="shared" si="9"/>
        <v>8658.86</v>
      </c>
      <c r="R51" s="64"/>
    </row>
    <row r="52" spans="1:18" ht="15" customHeight="1" hidden="1" outlineLevel="3">
      <c r="A52" s="61" t="s">
        <v>89</v>
      </c>
      <c r="B52" s="62"/>
      <c r="C52" s="56" t="s">
        <v>29</v>
      </c>
      <c r="D52" s="57" t="s">
        <v>89</v>
      </c>
      <c r="E52" s="58"/>
      <c r="F52" s="58"/>
      <c r="G52" s="59">
        <f t="shared" si="6"/>
        <v>0</v>
      </c>
      <c r="H52" s="60" t="e">
        <f t="shared" si="7"/>
        <v>#DIV/0!</v>
      </c>
      <c r="I52" s="58"/>
      <c r="J52" s="58"/>
      <c r="K52" s="58"/>
      <c r="L52" s="58"/>
      <c r="M52" s="58">
        <f t="shared" si="5"/>
        <v>0</v>
      </c>
      <c r="N52" s="60" t="e">
        <f t="shared" si="3"/>
        <v>#DIV/0!</v>
      </c>
      <c r="O52" s="58">
        <f t="shared" si="8"/>
        <v>0</v>
      </c>
      <c r="P52" s="60" t="e">
        <f t="shared" si="0"/>
        <v>#DIV/0!</v>
      </c>
      <c r="Q52" s="58">
        <f t="shared" si="9"/>
        <v>0</v>
      </c>
      <c r="R52" s="65"/>
    </row>
    <row r="53" spans="1:18" ht="42.75" customHeight="1" hidden="1" outlineLevel="4">
      <c r="A53" s="61" t="s">
        <v>90</v>
      </c>
      <c r="B53" s="62"/>
      <c r="C53" s="56" t="s">
        <v>91</v>
      </c>
      <c r="D53" s="57" t="s">
        <v>90</v>
      </c>
      <c r="E53" s="58"/>
      <c r="F53" s="58"/>
      <c r="G53" s="59">
        <f t="shared" si="6"/>
        <v>0</v>
      </c>
      <c r="H53" s="60" t="e">
        <f t="shared" si="7"/>
        <v>#DIV/0!</v>
      </c>
      <c r="I53" s="58"/>
      <c r="J53" s="58"/>
      <c r="K53" s="58"/>
      <c r="L53" s="58"/>
      <c r="M53" s="58">
        <f t="shared" si="5"/>
        <v>0</v>
      </c>
      <c r="N53" s="60" t="e">
        <f t="shared" si="3"/>
        <v>#DIV/0!</v>
      </c>
      <c r="O53" s="58">
        <f t="shared" si="8"/>
        <v>0</v>
      </c>
      <c r="P53" s="60" t="e">
        <f t="shared" si="0"/>
        <v>#DIV/0!</v>
      </c>
      <c r="Q53" s="58">
        <f t="shared" si="9"/>
        <v>0</v>
      </c>
      <c r="R53" s="65"/>
    </row>
    <row r="54" spans="1:18" ht="42.75" customHeight="1" hidden="1" outlineLevel="5">
      <c r="A54" s="61" t="s">
        <v>90</v>
      </c>
      <c r="B54" s="62"/>
      <c r="C54" s="56" t="s">
        <v>92</v>
      </c>
      <c r="D54" s="57" t="s">
        <v>90</v>
      </c>
      <c r="E54" s="58"/>
      <c r="F54" s="58"/>
      <c r="G54" s="59">
        <f t="shared" si="6"/>
        <v>0</v>
      </c>
      <c r="H54" s="60" t="e">
        <f t="shared" si="7"/>
        <v>#DIV/0!</v>
      </c>
      <c r="I54" s="58"/>
      <c r="J54" s="58"/>
      <c r="K54" s="58"/>
      <c r="L54" s="58"/>
      <c r="M54" s="58">
        <f t="shared" si="5"/>
        <v>0</v>
      </c>
      <c r="N54" s="60" t="e">
        <f t="shared" si="3"/>
        <v>#DIV/0!</v>
      </c>
      <c r="O54" s="58">
        <f t="shared" si="8"/>
        <v>0</v>
      </c>
      <c r="P54" s="60" t="e">
        <f t="shared" si="0"/>
        <v>#DIV/0!</v>
      </c>
      <c r="Q54" s="58">
        <f t="shared" si="9"/>
        <v>0</v>
      </c>
      <c r="R54" s="65"/>
    </row>
    <row r="55" spans="1:18" ht="108.75" customHeight="1" outlineLevel="2" collapsed="1">
      <c r="A55" s="61" t="s">
        <v>93</v>
      </c>
      <c r="B55" s="62" t="s">
        <v>94</v>
      </c>
      <c r="C55" s="56" t="s">
        <v>95</v>
      </c>
      <c r="D55" s="57" t="s">
        <v>93</v>
      </c>
      <c r="E55" s="58">
        <v>12104161.35</v>
      </c>
      <c r="F55" s="58">
        <v>7887808.68</v>
      </c>
      <c r="G55" s="59">
        <f t="shared" si="6"/>
        <v>-4216352.67</v>
      </c>
      <c r="H55" s="60">
        <f t="shared" si="7"/>
        <v>0.6516609000754935</v>
      </c>
      <c r="I55" s="58">
        <v>13000000</v>
      </c>
      <c r="J55" s="58">
        <v>9270670</v>
      </c>
      <c r="K55" s="58">
        <v>7462994.08</v>
      </c>
      <c r="L55" s="58">
        <v>7735245.12</v>
      </c>
      <c r="M55" s="58">
        <f t="shared" si="5"/>
        <v>-1535424.88</v>
      </c>
      <c r="N55" s="60">
        <f t="shared" si="3"/>
        <v>-3.083233547444218</v>
      </c>
      <c r="O55" s="58">
        <f t="shared" si="8"/>
        <v>-5264754.88</v>
      </c>
      <c r="P55" s="60">
        <f t="shared" si="0"/>
        <v>0.5950188553846154</v>
      </c>
      <c r="Q55" s="58">
        <f t="shared" si="9"/>
        <v>-152563.5599999996</v>
      </c>
      <c r="R55" s="63" t="s">
        <v>96</v>
      </c>
    </row>
    <row r="56" spans="1:18" ht="15" customHeight="1" hidden="1" outlineLevel="3">
      <c r="A56" s="61" t="s">
        <v>97</v>
      </c>
      <c r="B56" s="62"/>
      <c r="C56" s="56" t="s">
        <v>29</v>
      </c>
      <c r="D56" s="57" t="s">
        <v>97</v>
      </c>
      <c r="E56" s="59"/>
      <c r="F56" s="59"/>
      <c r="G56" s="59"/>
      <c r="H56" s="60" t="e">
        <f>E56/#REF!</f>
        <v>#REF!</v>
      </c>
      <c r="I56" s="58">
        <v>8300000</v>
      </c>
      <c r="J56" s="58"/>
      <c r="K56" s="58"/>
      <c r="L56" s="58">
        <v>401120</v>
      </c>
      <c r="M56" s="58"/>
      <c r="N56" s="60" t="e">
        <f t="shared" si="3"/>
        <v>#DIV/0!</v>
      </c>
      <c r="O56" s="58"/>
      <c r="P56" s="60">
        <f t="shared" si="0"/>
        <v>0.04832771084337349</v>
      </c>
      <c r="Q56" s="58" t="e">
        <f>E56-#REF!</f>
        <v>#REF!</v>
      </c>
      <c r="R56" s="65"/>
    </row>
    <row r="57" spans="1:18" ht="85.5" customHeight="1" hidden="1" outlineLevel="4">
      <c r="A57" s="61" t="s">
        <v>98</v>
      </c>
      <c r="B57" s="62"/>
      <c r="C57" s="56" t="s">
        <v>99</v>
      </c>
      <c r="D57" s="57" t="s">
        <v>98</v>
      </c>
      <c r="E57" s="59"/>
      <c r="F57" s="59"/>
      <c r="G57" s="59"/>
      <c r="H57" s="60" t="e">
        <f>E57/#REF!</f>
        <v>#REF!</v>
      </c>
      <c r="I57" s="58">
        <v>8300000</v>
      </c>
      <c r="J57" s="58"/>
      <c r="K57" s="58"/>
      <c r="L57" s="58">
        <v>401120</v>
      </c>
      <c r="M57" s="58"/>
      <c r="N57" s="60" t="e">
        <f t="shared" si="3"/>
        <v>#DIV/0!</v>
      </c>
      <c r="O57" s="58"/>
      <c r="P57" s="60">
        <f t="shared" si="0"/>
        <v>0.04832771084337349</v>
      </c>
      <c r="Q57" s="58" t="e">
        <f>E57-#REF!</f>
        <v>#REF!</v>
      </c>
      <c r="R57" s="65"/>
    </row>
    <row r="58" spans="1:18" ht="99.75" customHeight="1" hidden="1" outlineLevel="5">
      <c r="A58" s="61" t="s">
        <v>98</v>
      </c>
      <c r="B58" s="62"/>
      <c r="C58" s="56" t="s">
        <v>100</v>
      </c>
      <c r="D58" s="57" t="s">
        <v>98</v>
      </c>
      <c r="E58" s="59"/>
      <c r="F58" s="59"/>
      <c r="G58" s="59"/>
      <c r="H58" s="60" t="e">
        <f>E58/#REF!</f>
        <v>#REF!</v>
      </c>
      <c r="I58" s="58">
        <v>8300000</v>
      </c>
      <c r="J58" s="58"/>
      <c r="K58" s="58"/>
      <c r="L58" s="58">
        <v>0</v>
      </c>
      <c r="M58" s="58"/>
      <c r="N58" s="60" t="e">
        <f t="shared" si="3"/>
        <v>#DIV/0!</v>
      </c>
      <c r="O58" s="58"/>
      <c r="P58" s="60">
        <f t="shared" si="0"/>
        <v>0</v>
      </c>
      <c r="Q58" s="58" t="e">
        <f>E58-#REF!</f>
        <v>#REF!</v>
      </c>
      <c r="R58" s="65"/>
    </row>
    <row r="59" spans="1:18" ht="99.75" customHeight="1" hidden="1" outlineLevel="5">
      <c r="A59" s="61" t="s">
        <v>101</v>
      </c>
      <c r="B59" s="62"/>
      <c r="C59" s="56" t="s">
        <v>100</v>
      </c>
      <c r="D59" s="57" t="s">
        <v>101</v>
      </c>
      <c r="E59" s="59"/>
      <c r="F59" s="59"/>
      <c r="G59" s="59"/>
      <c r="H59" s="60" t="e">
        <f>E59/#REF!</f>
        <v>#REF!</v>
      </c>
      <c r="I59" s="58">
        <v>0</v>
      </c>
      <c r="J59" s="58"/>
      <c r="K59" s="58"/>
      <c r="L59" s="58">
        <v>401106.8</v>
      </c>
      <c r="M59" s="58"/>
      <c r="N59" s="60" t="e">
        <f t="shared" si="3"/>
        <v>#DIV/0!</v>
      </c>
      <c r="O59" s="58"/>
      <c r="P59" s="60" t="e">
        <f t="shared" si="0"/>
        <v>#DIV/0!</v>
      </c>
      <c r="Q59" s="58" t="e">
        <f>E59-#REF!</f>
        <v>#REF!</v>
      </c>
      <c r="R59" s="65"/>
    </row>
    <row r="60" spans="1:18" ht="99.75" customHeight="1" hidden="1" outlineLevel="5">
      <c r="A60" s="61" t="s">
        <v>102</v>
      </c>
      <c r="B60" s="62"/>
      <c r="C60" s="56" t="s">
        <v>100</v>
      </c>
      <c r="D60" s="57" t="s">
        <v>102</v>
      </c>
      <c r="E60" s="59"/>
      <c r="F60" s="59"/>
      <c r="G60" s="59"/>
      <c r="H60" s="60" t="e">
        <f>E60/#REF!</f>
        <v>#REF!</v>
      </c>
      <c r="I60" s="58">
        <v>0</v>
      </c>
      <c r="J60" s="58"/>
      <c r="K60" s="58"/>
      <c r="L60" s="58">
        <v>13.2</v>
      </c>
      <c r="M60" s="58"/>
      <c r="N60" s="60" t="e">
        <f t="shared" si="3"/>
        <v>#DIV/0!</v>
      </c>
      <c r="O60" s="58"/>
      <c r="P60" s="60" t="e">
        <f t="shared" si="0"/>
        <v>#DIV/0!</v>
      </c>
      <c r="Q60" s="58" t="e">
        <f>E60-#REF!</f>
        <v>#REF!</v>
      </c>
      <c r="R60" s="65"/>
    </row>
    <row r="61" spans="1:18" s="35" customFormat="1" ht="22.5" customHeight="1" outlineLevel="1" collapsed="1">
      <c r="A61" s="24" t="s">
        <v>103</v>
      </c>
      <c r="B61" s="45" t="s">
        <v>104</v>
      </c>
      <c r="C61" s="46" t="s">
        <v>105</v>
      </c>
      <c r="D61" s="47" t="s">
        <v>103</v>
      </c>
      <c r="E61" s="55">
        <f>E62+E63+E64</f>
        <v>94637959.71000001</v>
      </c>
      <c r="F61" s="55">
        <f>F62+F63+F64</f>
        <v>52436959.599999994</v>
      </c>
      <c r="G61" s="55">
        <f>F61-E61</f>
        <v>-42201000.110000014</v>
      </c>
      <c r="H61" s="51">
        <f aca="true" t="shared" si="10" ref="H61:H71">F61/E61</f>
        <v>0.5540795655430766</v>
      </c>
      <c r="I61" s="48">
        <f>I62+I63+I64</f>
        <v>92000000</v>
      </c>
      <c r="J61" s="48">
        <f>J62+J63+J64</f>
        <v>51027990</v>
      </c>
      <c r="K61" s="48">
        <f>K62+K63+K64</f>
        <v>50663385.39999999</v>
      </c>
      <c r="L61" s="48">
        <f>L62+L63+L64</f>
        <v>51208386.449999996</v>
      </c>
      <c r="M61" s="48">
        <f>L61-J61</f>
        <v>180396.44999999553</v>
      </c>
      <c r="N61" s="51">
        <f t="shared" si="3"/>
        <v>-2.1800431212576767</v>
      </c>
      <c r="O61" s="48">
        <f>O62+O63+O64</f>
        <v>-40791613.550000004</v>
      </c>
      <c r="P61" s="51">
        <f t="shared" si="0"/>
        <v>0.5566128961956521</v>
      </c>
      <c r="Q61" s="48">
        <f aca="true" t="shared" si="11" ref="Q61:Q71">L61-F61</f>
        <v>-1228573.1499999985</v>
      </c>
      <c r="R61" s="53"/>
    </row>
    <row r="62" spans="1:18" ht="48" customHeight="1" outlineLevel="2">
      <c r="A62" s="61" t="s">
        <v>106</v>
      </c>
      <c r="B62" s="62" t="s">
        <v>107</v>
      </c>
      <c r="C62" s="56" t="s">
        <v>108</v>
      </c>
      <c r="D62" s="57" t="s">
        <v>106</v>
      </c>
      <c r="E62" s="58">
        <v>14483263.15</v>
      </c>
      <c r="F62" s="58">
        <v>2497968.11</v>
      </c>
      <c r="G62" s="59">
        <f>F62-E62</f>
        <v>-11985295.040000001</v>
      </c>
      <c r="H62" s="60">
        <f t="shared" si="10"/>
        <v>0.17247274209748786</v>
      </c>
      <c r="I62" s="58">
        <v>14000000</v>
      </c>
      <c r="J62" s="58">
        <v>2422551</v>
      </c>
      <c r="K62" s="58">
        <v>2320087.76</v>
      </c>
      <c r="L62" s="58">
        <v>2846395.28</v>
      </c>
      <c r="M62" s="58">
        <f>L62-J62</f>
        <v>423844.2799999998</v>
      </c>
      <c r="N62" s="60">
        <f t="shared" si="3"/>
        <v>-1.1680980696158147</v>
      </c>
      <c r="O62" s="58">
        <f>L62-I62</f>
        <v>-11153604.72</v>
      </c>
      <c r="P62" s="60">
        <f t="shared" si="0"/>
        <v>0.20331394857142857</v>
      </c>
      <c r="Q62" s="58">
        <f t="shared" si="11"/>
        <v>348427.1699999999</v>
      </c>
      <c r="R62" s="63"/>
    </row>
    <row r="63" spans="1:18" ht="48" customHeight="1" outlineLevel="4">
      <c r="A63" s="61" t="s">
        <v>109</v>
      </c>
      <c r="B63" s="62" t="s">
        <v>110</v>
      </c>
      <c r="C63" s="56" t="s">
        <v>111</v>
      </c>
      <c r="D63" s="57" t="s">
        <v>109</v>
      </c>
      <c r="E63" s="58">
        <v>62810154.1</v>
      </c>
      <c r="F63" s="58">
        <v>46310599.08</v>
      </c>
      <c r="G63" s="59">
        <f>F63-E63</f>
        <v>-16499555.020000003</v>
      </c>
      <c r="H63" s="60">
        <f t="shared" si="10"/>
        <v>0.7373107062636549</v>
      </c>
      <c r="I63" s="58">
        <v>61000000</v>
      </c>
      <c r="J63" s="58">
        <v>45033538</v>
      </c>
      <c r="K63" s="58">
        <v>46122667.48</v>
      </c>
      <c r="L63" s="58">
        <v>45611144.91</v>
      </c>
      <c r="M63" s="58">
        <f>L63-J63</f>
        <v>577606.9099999964</v>
      </c>
      <c r="N63" s="60">
        <f t="shared" si="3"/>
        <v>-3.6970694013298298</v>
      </c>
      <c r="O63" s="58">
        <f>L63-I63</f>
        <v>-15388855.090000004</v>
      </c>
      <c r="P63" s="60">
        <f t="shared" si="0"/>
        <v>0.7477236870491802</v>
      </c>
      <c r="Q63" s="58">
        <f t="shared" si="11"/>
        <v>-699454.1700000018</v>
      </c>
      <c r="R63" s="63"/>
    </row>
    <row r="64" spans="1:18" ht="37.5" customHeight="1" outlineLevel="4">
      <c r="A64" s="61" t="s">
        <v>112</v>
      </c>
      <c r="B64" s="62" t="s">
        <v>113</v>
      </c>
      <c r="C64" s="56" t="s">
        <v>114</v>
      </c>
      <c r="D64" s="57" t="s">
        <v>112</v>
      </c>
      <c r="E64" s="58">
        <v>17344542.46</v>
      </c>
      <c r="F64" s="58">
        <v>3628392.41</v>
      </c>
      <c r="G64" s="59">
        <f>F64-E64</f>
        <v>-13716150.05</v>
      </c>
      <c r="H64" s="60">
        <f t="shared" si="10"/>
        <v>0.20919504901139951</v>
      </c>
      <c r="I64" s="58">
        <v>17000000</v>
      </c>
      <c r="J64" s="58">
        <v>3571901</v>
      </c>
      <c r="K64" s="58">
        <v>2220630.16</v>
      </c>
      <c r="L64" s="58">
        <v>2750846.26</v>
      </c>
      <c r="M64" s="58">
        <f>L64-J64</f>
        <v>-821054.7400000002</v>
      </c>
      <c r="N64" s="60">
        <f t="shared" si="3"/>
        <v>-1.2394148458590244</v>
      </c>
      <c r="O64" s="58">
        <f>L64-I64</f>
        <v>-14249153.74</v>
      </c>
      <c r="P64" s="60">
        <f t="shared" si="0"/>
        <v>0.16181448588235292</v>
      </c>
      <c r="Q64" s="58">
        <f t="shared" si="11"/>
        <v>-877546.1500000004</v>
      </c>
      <c r="R64" s="63" t="s">
        <v>115</v>
      </c>
    </row>
    <row r="65" spans="1:18" s="35" customFormat="1" ht="32.25" customHeight="1" outlineLevel="1">
      <c r="A65" s="24" t="s">
        <v>116</v>
      </c>
      <c r="B65" s="45" t="s">
        <v>117</v>
      </c>
      <c r="C65" s="46" t="s">
        <v>118</v>
      </c>
      <c r="D65" s="47" t="s">
        <v>116</v>
      </c>
      <c r="E65" s="55">
        <f>E66+E71</f>
        <v>11122574.38</v>
      </c>
      <c r="F65" s="55">
        <f>F66+F71</f>
        <v>7850278.2</v>
      </c>
      <c r="G65" s="55">
        <f>G66+G71</f>
        <v>-3272296.1800000006</v>
      </c>
      <c r="H65" s="51">
        <f t="shared" si="10"/>
        <v>0.7057968714613352</v>
      </c>
      <c r="I65" s="48">
        <f>I66+I71</f>
        <v>11530000</v>
      </c>
      <c r="J65" s="48">
        <f>J66+J71</f>
        <v>8140860</v>
      </c>
      <c r="K65" s="48">
        <f>K66+K71</f>
        <v>7964014</v>
      </c>
      <c r="L65" s="48">
        <f>L66+L71</f>
        <v>7824713.43</v>
      </c>
      <c r="M65" s="48">
        <f>L65-J65</f>
        <v>-316146.5700000003</v>
      </c>
      <c r="N65" s="51">
        <f t="shared" si="3"/>
        <v>-3.523519683355801</v>
      </c>
      <c r="O65" s="48">
        <f>O66+O71</f>
        <v>-3705286.5700000003</v>
      </c>
      <c r="P65" s="51">
        <f t="shared" si="0"/>
        <v>0.6786394995663486</v>
      </c>
      <c r="Q65" s="48">
        <f t="shared" si="11"/>
        <v>-25564.770000000484</v>
      </c>
      <c r="R65" s="53"/>
    </row>
    <row r="66" spans="1:18" ht="91.5" customHeight="1" outlineLevel="2">
      <c r="A66" s="61" t="s">
        <v>119</v>
      </c>
      <c r="B66" s="62" t="s">
        <v>120</v>
      </c>
      <c r="C66" s="56" t="s">
        <v>121</v>
      </c>
      <c r="D66" s="57" t="s">
        <v>119</v>
      </c>
      <c r="E66" s="58">
        <v>11047574.38</v>
      </c>
      <c r="F66" s="58">
        <v>7780278.2</v>
      </c>
      <c r="G66" s="59">
        <f aca="true" t="shared" si="12" ref="G66:G71">F66-E66</f>
        <v>-3267296.1800000006</v>
      </c>
      <c r="H66" s="60">
        <f t="shared" si="10"/>
        <v>0.7042521672526635</v>
      </c>
      <c r="I66" s="58">
        <v>11500000</v>
      </c>
      <c r="J66" s="58">
        <v>8115860</v>
      </c>
      <c r="K66" s="58">
        <v>7934014</v>
      </c>
      <c r="L66" s="58">
        <v>7719713.43</v>
      </c>
      <c r="M66" s="58">
        <f>L66-J66</f>
        <v>-396146.5700000003</v>
      </c>
      <c r="N66" s="60">
        <f t="shared" si="3"/>
        <v>-3.5197298825844427</v>
      </c>
      <c r="O66" s="58">
        <f aca="true" t="shared" si="13" ref="O66:O71">L66-I66</f>
        <v>-3780286.5700000003</v>
      </c>
      <c r="P66" s="60">
        <f t="shared" si="0"/>
        <v>0.6712794286956522</v>
      </c>
      <c r="Q66" s="58">
        <f t="shared" si="11"/>
        <v>-60564.770000000484</v>
      </c>
      <c r="R66" s="64"/>
    </row>
    <row r="67" spans="1:18" ht="15" customHeight="1" hidden="1" outlineLevel="3">
      <c r="A67" s="61" t="s">
        <v>122</v>
      </c>
      <c r="B67" s="62"/>
      <c r="C67" s="56" t="s">
        <v>29</v>
      </c>
      <c r="D67" s="57" t="s">
        <v>122</v>
      </c>
      <c r="E67" s="58"/>
      <c r="F67" s="58"/>
      <c r="G67" s="59">
        <f t="shared" si="12"/>
        <v>0</v>
      </c>
      <c r="H67" s="60" t="e">
        <f t="shared" si="10"/>
        <v>#DIV/0!</v>
      </c>
      <c r="I67" s="58"/>
      <c r="J67" s="58"/>
      <c r="K67" s="58"/>
      <c r="L67" s="58"/>
      <c r="M67" s="58">
        <f>I67-G67</f>
        <v>0</v>
      </c>
      <c r="N67" s="60" t="e">
        <f t="shared" si="3"/>
        <v>#DIV/0!</v>
      </c>
      <c r="O67" s="58">
        <f t="shared" si="13"/>
        <v>0</v>
      </c>
      <c r="P67" s="60" t="e">
        <f t="shared" si="0"/>
        <v>#DIV/0!</v>
      </c>
      <c r="Q67" s="58">
        <f t="shared" si="11"/>
        <v>0</v>
      </c>
      <c r="R67" s="65"/>
    </row>
    <row r="68" spans="1:18" ht="114" customHeight="1" hidden="1" outlineLevel="4">
      <c r="A68" s="61" t="s">
        <v>123</v>
      </c>
      <c r="B68" s="62"/>
      <c r="C68" s="56" t="s">
        <v>124</v>
      </c>
      <c r="D68" s="57" t="s">
        <v>123</v>
      </c>
      <c r="E68" s="58"/>
      <c r="F68" s="58"/>
      <c r="G68" s="59">
        <f t="shared" si="12"/>
        <v>0</v>
      </c>
      <c r="H68" s="60" t="e">
        <f t="shared" si="10"/>
        <v>#DIV/0!</v>
      </c>
      <c r="I68" s="58"/>
      <c r="J68" s="58"/>
      <c r="K68" s="58"/>
      <c r="L68" s="58"/>
      <c r="M68" s="58">
        <f>I68-G68</f>
        <v>0</v>
      </c>
      <c r="N68" s="60" t="e">
        <f t="shared" si="3"/>
        <v>#DIV/0!</v>
      </c>
      <c r="O68" s="58">
        <f t="shared" si="13"/>
        <v>0</v>
      </c>
      <c r="P68" s="60" t="e">
        <f t="shared" si="0"/>
        <v>#DIV/0!</v>
      </c>
      <c r="Q68" s="58">
        <f t="shared" si="11"/>
        <v>0</v>
      </c>
      <c r="R68" s="65"/>
    </row>
    <row r="69" spans="1:18" ht="128.25" customHeight="1" hidden="1" outlineLevel="5">
      <c r="A69" s="61" t="s">
        <v>123</v>
      </c>
      <c r="B69" s="62"/>
      <c r="C69" s="56" t="s">
        <v>125</v>
      </c>
      <c r="D69" s="57" t="s">
        <v>123</v>
      </c>
      <c r="E69" s="58"/>
      <c r="F69" s="58"/>
      <c r="G69" s="59">
        <f t="shared" si="12"/>
        <v>0</v>
      </c>
      <c r="H69" s="60" t="e">
        <f t="shared" si="10"/>
        <v>#DIV/0!</v>
      </c>
      <c r="I69" s="58"/>
      <c r="J69" s="58"/>
      <c r="K69" s="58"/>
      <c r="L69" s="58"/>
      <c r="M69" s="58">
        <f>I69-G69</f>
        <v>0</v>
      </c>
      <c r="N69" s="60" t="e">
        <f t="shared" si="3"/>
        <v>#DIV/0!</v>
      </c>
      <c r="O69" s="58">
        <f t="shared" si="13"/>
        <v>0</v>
      </c>
      <c r="P69" s="60" t="e">
        <f t="shared" si="0"/>
        <v>#DIV/0!</v>
      </c>
      <c r="Q69" s="58">
        <f t="shared" si="11"/>
        <v>0</v>
      </c>
      <c r="R69" s="65"/>
    </row>
    <row r="70" spans="1:18" ht="171" customHeight="1" hidden="1" outlineLevel="5">
      <c r="A70" s="61" t="s">
        <v>126</v>
      </c>
      <c r="B70" s="62"/>
      <c r="C70" s="56" t="s">
        <v>127</v>
      </c>
      <c r="D70" s="57" t="s">
        <v>126</v>
      </c>
      <c r="E70" s="58"/>
      <c r="F70" s="58"/>
      <c r="G70" s="59">
        <f t="shared" si="12"/>
        <v>0</v>
      </c>
      <c r="H70" s="60" t="e">
        <f t="shared" si="10"/>
        <v>#DIV/0!</v>
      </c>
      <c r="I70" s="58"/>
      <c r="J70" s="58"/>
      <c r="K70" s="58"/>
      <c r="L70" s="58"/>
      <c r="M70" s="58">
        <f>I70-G70</f>
        <v>0</v>
      </c>
      <c r="N70" s="60" t="e">
        <f t="shared" si="3"/>
        <v>#DIV/0!</v>
      </c>
      <c r="O70" s="58">
        <f t="shared" si="13"/>
        <v>0</v>
      </c>
      <c r="P70" s="60" t="e">
        <f t="shared" si="0"/>
        <v>#DIV/0!</v>
      </c>
      <c r="Q70" s="58">
        <f t="shared" si="11"/>
        <v>0</v>
      </c>
      <c r="R70" s="65"/>
    </row>
    <row r="71" spans="1:18" ht="78.75" customHeight="1" outlineLevel="2" collapsed="1">
      <c r="A71" s="61" t="s">
        <v>128</v>
      </c>
      <c r="B71" s="62" t="s">
        <v>129</v>
      </c>
      <c r="C71" s="56" t="s">
        <v>130</v>
      </c>
      <c r="D71" s="57" t="s">
        <v>128</v>
      </c>
      <c r="E71" s="59">
        <v>75000</v>
      </c>
      <c r="F71" s="59">
        <v>70000</v>
      </c>
      <c r="G71" s="59">
        <f t="shared" si="12"/>
        <v>-5000</v>
      </c>
      <c r="H71" s="60">
        <f t="shared" si="10"/>
        <v>0.9333333333333333</v>
      </c>
      <c r="I71" s="58">
        <v>30000</v>
      </c>
      <c r="J71" s="58">
        <v>25000</v>
      </c>
      <c r="K71" s="58">
        <v>30000</v>
      </c>
      <c r="L71" s="59">
        <v>105000</v>
      </c>
      <c r="M71" s="58">
        <f>L71-J71</f>
        <v>80000</v>
      </c>
      <c r="N71" s="60">
        <f t="shared" si="3"/>
        <v>-6</v>
      </c>
      <c r="O71" s="58">
        <f t="shared" si="13"/>
        <v>75000</v>
      </c>
      <c r="P71" s="60">
        <f t="shared" si="0"/>
        <v>3.5</v>
      </c>
      <c r="Q71" s="58">
        <f t="shared" si="11"/>
        <v>35000</v>
      </c>
      <c r="R71" s="63"/>
    </row>
    <row r="72" spans="1:18" ht="15" customHeight="1" hidden="1" outlineLevel="3">
      <c r="A72" s="61" t="s">
        <v>131</v>
      </c>
      <c r="B72" s="62"/>
      <c r="C72" s="56" t="s">
        <v>29</v>
      </c>
      <c r="D72" s="57" t="s">
        <v>131</v>
      </c>
      <c r="E72" s="59"/>
      <c r="F72" s="59"/>
      <c r="G72" s="59"/>
      <c r="H72" s="60" t="e">
        <f>E72/#REF!</f>
        <v>#REF!</v>
      </c>
      <c r="I72" s="58">
        <v>60000</v>
      </c>
      <c r="J72" s="58"/>
      <c r="K72" s="58"/>
      <c r="L72" s="58">
        <v>0</v>
      </c>
      <c r="M72" s="58"/>
      <c r="N72" s="60" t="e">
        <f t="shared" si="3"/>
        <v>#DIV/0!</v>
      </c>
      <c r="O72" s="58"/>
      <c r="P72" s="60">
        <f t="shared" si="0"/>
        <v>0</v>
      </c>
      <c r="Q72" s="58" t="e">
        <f>E72-#REF!</f>
        <v>#REF!</v>
      </c>
      <c r="R72" s="65"/>
    </row>
    <row r="73" spans="1:18" ht="57" customHeight="1" hidden="1" outlineLevel="4">
      <c r="A73" s="61" t="s">
        <v>132</v>
      </c>
      <c r="B73" s="62"/>
      <c r="C73" s="56" t="s">
        <v>133</v>
      </c>
      <c r="D73" s="57" t="s">
        <v>132</v>
      </c>
      <c r="E73" s="59"/>
      <c r="F73" s="59"/>
      <c r="G73" s="59"/>
      <c r="H73" s="60" t="e">
        <f>E73/#REF!</f>
        <v>#REF!</v>
      </c>
      <c r="I73" s="58">
        <v>60000</v>
      </c>
      <c r="J73" s="58"/>
      <c r="K73" s="58"/>
      <c r="L73" s="58">
        <v>0</v>
      </c>
      <c r="M73" s="58"/>
      <c r="N73" s="60" t="e">
        <f t="shared" si="3"/>
        <v>#DIV/0!</v>
      </c>
      <c r="O73" s="58"/>
      <c r="P73" s="60">
        <f t="shared" si="0"/>
        <v>0</v>
      </c>
      <c r="Q73" s="58" t="e">
        <f>E73-#REF!</f>
        <v>#REF!</v>
      </c>
      <c r="R73" s="65"/>
    </row>
    <row r="74" spans="1:18" ht="71.25" customHeight="1" hidden="1" outlineLevel="5">
      <c r="A74" s="61" t="s">
        <v>132</v>
      </c>
      <c r="B74" s="62"/>
      <c r="C74" s="56" t="s">
        <v>134</v>
      </c>
      <c r="D74" s="57" t="s">
        <v>132</v>
      </c>
      <c r="E74" s="59"/>
      <c r="F74" s="59"/>
      <c r="G74" s="59"/>
      <c r="H74" s="60" t="e">
        <f>E74/#REF!</f>
        <v>#REF!</v>
      </c>
      <c r="I74" s="58">
        <v>60000</v>
      </c>
      <c r="J74" s="58"/>
      <c r="K74" s="58"/>
      <c r="L74" s="58">
        <v>0</v>
      </c>
      <c r="M74" s="58"/>
      <c r="N74" s="60" t="e">
        <f t="shared" si="3"/>
        <v>#DIV/0!</v>
      </c>
      <c r="O74" s="58"/>
      <c r="P74" s="60">
        <f t="shared" si="0"/>
        <v>0</v>
      </c>
      <c r="Q74" s="58" t="e">
        <f>E74-#REF!</f>
        <v>#REF!</v>
      </c>
      <c r="R74" s="65"/>
    </row>
    <row r="75" spans="1:18" s="35" customFormat="1" ht="83.25" customHeight="1" outlineLevel="1" collapsed="1">
      <c r="A75" s="24" t="s">
        <v>135</v>
      </c>
      <c r="B75" s="45" t="s">
        <v>136</v>
      </c>
      <c r="C75" s="46" t="s">
        <v>137</v>
      </c>
      <c r="D75" s="47" t="s">
        <v>135</v>
      </c>
      <c r="E75" s="48">
        <v>-123777.21</v>
      </c>
      <c r="F75" s="55">
        <v>-94002.12</v>
      </c>
      <c r="G75" s="55">
        <f>F75-E75</f>
        <v>29775.09000000001</v>
      </c>
      <c r="H75" s="51">
        <f>F75/E75</f>
        <v>0.7594461048201038</v>
      </c>
      <c r="I75" s="48"/>
      <c r="J75" s="48"/>
      <c r="K75" s="48"/>
      <c r="L75" s="48">
        <v>-23389.69</v>
      </c>
      <c r="M75" s="48">
        <f>L75-J75</f>
        <v>-23389.69</v>
      </c>
      <c r="N75" s="51"/>
      <c r="O75" s="48"/>
      <c r="P75" s="51"/>
      <c r="Q75" s="48">
        <f>L75-F75</f>
        <v>70612.43</v>
      </c>
      <c r="R75" s="53"/>
    </row>
    <row r="76" spans="1:18" s="35" customFormat="1" ht="15.75" customHeight="1" hidden="1" outlineLevel="3">
      <c r="A76" s="24" t="s">
        <v>138</v>
      </c>
      <c r="B76" s="45"/>
      <c r="C76" s="46" t="s">
        <v>29</v>
      </c>
      <c r="D76" s="47" t="s">
        <v>138</v>
      </c>
      <c r="E76" s="55"/>
      <c r="F76" s="55"/>
      <c r="G76" s="55"/>
      <c r="H76" s="51" t="e">
        <f>E76/#REF!</f>
        <v>#REF!</v>
      </c>
      <c r="I76" s="48">
        <v>0</v>
      </c>
      <c r="J76" s="48"/>
      <c r="K76" s="48"/>
      <c r="L76" s="48">
        <v>78.92</v>
      </c>
      <c r="M76" s="48"/>
      <c r="N76" s="51" t="e">
        <f>I76/G76</f>
        <v>#DIV/0!</v>
      </c>
      <c r="O76" s="48"/>
      <c r="P76" s="51" t="e">
        <f t="shared" si="0"/>
        <v>#DIV/0!</v>
      </c>
      <c r="Q76" s="48" t="e">
        <f>E76-#REF!</f>
        <v>#REF!</v>
      </c>
      <c r="R76" s="66"/>
    </row>
    <row r="77" spans="1:18" s="35" customFormat="1" ht="180" customHeight="1" hidden="1" outlineLevel="4">
      <c r="A77" s="24" t="s">
        <v>139</v>
      </c>
      <c r="B77" s="45"/>
      <c r="C77" s="46" t="s">
        <v>140</v>
      </c>
      <c r="D77" s="47" t="s">
        <v>139</v>
      </c>
      <c r="E77" s="55"/>
      <c r="F77" s="55"/>
      <c r="G77" s="55"/>
      <c r="H77" s="51" t="e">
        <f>E77/#REF!</f>
        <v>#REF!</v>
      </c>
      <c r="I77" s="48">
        <v>0</v>
      </c>
      <c r="J77" s="48"/>
      <c r="K77" s="48"/>
      <c r="L77" s="48">
        <v>78.92</v>
      </c>
      <c r="M77" s="48"/>
      <c r="N77" s="51" t="e">
        <f>I77/G77</f>
        <v>#DIV/0!</v>
      </c>
      <c r="O77" s="48"/>
      <c r="P77" s="51" t="e">
        <f t="shared" si="0"/>
        <v>#DIV/0!</v>
      </c>
      <c r="Q77" s="48" t="e">
        <f>E77-#REF!</f>
        <v>#REF!</v>
      </c>
      <c r="R77" s="66"/>
    </row>
    <row r="78" spans="1:18" s="35" customFormat="1" ht="180" customHeight="1" hidden="1" outlineLevel="5">
      <c r="A78" s="24" t="s">
        <v>141</v>
      </c>
      <c r="B78" s="45"/>
      <c r="C78" s="46" t="s">
        <v>142</v>
      </c>
      <c r="D78" s="47" t="s">
        <v>141</v>
      </c>
      <c r="E78" s="55"/>
      <c r="F78" s="55"/>
      <c r="G78" s="55"/>
      <c r="H78" s="51" t="e">
        <f>E78/#REF!</f>
        <v>#REF!</v>
      </c>
      <c r="I78" s="48">
        <v>0</v>
      </c>
      <c r="J78" s="48"/>
      <c r="K78" s="48"/>
      <c r="L78" s="48">
        <v>78.92</v>
      </c>
      <c r="M78" s="48"/>
      <c r="N78" s="51" t="e">
        <f>I78/G78</f>
        <v>#DIV/0!</v>
      </c>
      <c r="O78" s="48"/>
      <c r="P78" s="51" t="e">
        <f>L78/I78</f>
        <v>#DIV/0!</v>
      </c>
      <c r="Q78" s="48" t="e">
        <f>E78-#REF!</f>
        <v>#REF!</v>
      </c>
      <c r="R78" s="66"/>
    </row>
    <row r="79" spans="1:18" s="35" customFormat="1" ht="39" customHeight="1" outlineLevel="5">
      <c r="A79" s="24"/>
      <c r="B79" s="45" t="s">
        <v>143</v>
      </c>
      <c r="C79" s="67" t="s">
        <v>144</v>
      </c>
      <c r="D79" s="68"/>
      <c r="E79" s="69">
        <f>E80+E89+E105+E108+E111+E112</f>
        <v>68696554.74000001</v>
      </c>
      <c r="F79" s="69">
        <f>F80+F89+F105+F108+F111+F112</f>
        <v>47882471.56</v>
      </c>
      <c r="G79" s="69">
        <f>G80+G89+G105+G108+G111+G112</f>
        <v>-20814083.180000003</v>
      </c>
      <c r="H79" s="69">
        <f>F79/E79</f>
        <v>0.6970141623728247</v>
      </c>
      <c r="I79" s="69">
        <f>I80+I89+I105+I108+I111+I112</f>
        <v>68554206.97</v>
      </c>
      <c r="J79" s="69">
        <f>J80+J89+J105+J108+J111+J112</f>
        <v>35840876.86</v>
      </c>
      <c r="K79" s="69">
        <f>K80+K89+K105+K108+K111+K112</f>
        <v>44679215.49</v>
      </c>
      <c r="L79" s="69">
        <f>L80+L89+L105+L108+L111+L112</f>
        <v>50903182.36</v>
      </c>
      <c r="M79" s="69">
        <f>L79-J79</f>
        <v>15062305.5</v>
      </c>
      <c r="N79" s="69" t="e">
        <f>N80+N89+N105+N108+N111+N112</f>
        <v>#DIV/0!</v>
      </c>
      <c r="O79" s="69">
        <f>O80+O89+O105+O108+O111+O112</f>
        <v>-17651024.61</v>
      </c>
      <c r="P79" s="69">
        <f>P80+P89+P105+P108+P111+P112</f>
        <v>6.40165901751727</v>
      </c>
      <c r="Q79" s="69">
        <f>L79-F79</f>
        <v>3020710.799999997</v>
      </c>
      <c r="R79" s="53"/>
    </row>
    <row r="80" spans="1:18" s="35" customFormat="1" ht="72" customHeight="1" outlineLevel="1">
      <c r="A80" s="24" t="s">
        <v>145</v>
      </c>
      <c r="B80" s="45" t="s">
        <v>146</v>
      </c>
      <c r="C80" s="46" t="s">
        <v>147</v>
      </c>
      <c r="D80" s="47" t="s">
        <v>145</v>
      </c>
      <c r="E80" s="55">
        <f>E81+E82+E83+E84+E88</f>
        <v>32704202.43</v>
      </c>
      <c r="F80" s="55">
        <f>F81+F82+F83+F84+F88</f>
        <v>21798819.75</v>
      </c>
      <c r="G80" s="55">
        <f>G81+G82+G84+G88</f>
        <v>-10905382.680000002</v>
      </c>
      <c r="H80" s="51">
        <f>F80/E80</f>
        <v>0.6665449125890822</v>
      </c>
      <c r="I80" s="48">
        <f>I81+I82+I83+I84+I88</f>
        <v>37383400</v>
      </c>
      <c r="J80" s="48">
        <f>J81+J82+J83+J84+J88</f>
        <v>23296200</v>
      </c>
      <c r="K80" s="48">
        <f>K81+K82+K83+K84+K88</f>
        <v>25565272.009999998</v>
      </c>
      <c r="L80" s="48">
        <f>L81+L82+L83+L84+L88</f>
        <v>25699833.810000002</v>
      </c>
      <c r="M80" s="48">
        <f>L80-J80</f>
        <v>2403633.8100000024</v>
      </c>
      <c r="N80" s="51">
        <f>I80/G80</f>
        <v>-3.427976908005212</v>
      </c>
      <c r="O80" s="48">
        <f>O81+O82+O83+O84+O88</f>
        <v>-11683566.19</v>
      </c>
      <c r="P80" s="51">
        <f aca="true" t="shared" si="14" ref="P80:P129">L80/I80</f>
        <v>0.6874664639920393</v>
      </c>
      <c r="Q80" s="48">
        <f>L80-F80</f>
        <v>3901014.0600000024</v>
      </c>
      <c r="R80" s="53"/>
    </row>
    <row r="81" spans="1:18" ht="66.75" customHeight="1" outlineLevel="4">
      <c r="A81" s="61" t="s">
        <v>148</v>
      </c>
      <c r="B81" s="62" t="s">
        <v>149</v>
      </c>
      <c r="C81" s="56" t="s">
        <v>150</v>
      </c>
      <c r="D81" s="57" t="s">
        <v>148</v>
      </c>
      <c r="E81" s="58">
        <v>20146214.67</v>
      </c>
      <c r="F81" s="58">
        <v>14254843.18</v>
      </c>
      <c r="G81" s="59">
        <f>F81-E81</f>
        <v>-5891371.490000002</v>
      </c>
      <c r="H81" s="60">
        <f>F81/E81</f>
        <v>0.7075693083538457</v>
      </c>
      <c r="I81" s="58">
        <v>23722400</v>
      </c>
      <c r="J81" s="58">
        <v>15200000</v>
      </c>
      <c r="K81" s="58">
        <v>15540517.15</v>
      </c>
      <c r="L81" s="58">
        <v>14624814.51</v>
      </c>
      <c r="M81" s="58">
        <f>L81-J81</f>
        <v>-575185.4900000002</v>
      </c>
      <c r="N81" s="60">
        <f>I81/G81</f>
        <v>-4.026634551948784</v>
      </c>
      <c r="O81" s="58">
        <f>L81-I81</f>
        <v>-9097585.49</v>
      </c>
      <c r="P81" s="60">
        <f t="shared" si="14"/>
        <v>0.6164980992648299</v>
      </c>
      <c r="Q81" s="58">
        <f>L81-F81</f>
        <v>369971.3300000001</v>
      </c>
      <c r="R81" s="63"/>
    </row>
    <row r="82" spans="1:18" ht="61.5" customHeight="1" outlineLevel="4">
      <c r="A82" s="61" t="s">
        <v>151</v>
      </c>
      <c r="B82" s="62" t="s">
        <v>152</v>
      </c>
      <c r="C82" s="56" t="s">
        <v>153</v>
      </c>
      <c r="D82" s="57" t="s">
        <v>151</v>
      </c>
      <c r="E82" s="58">
        <v>876252.22</v>
      </c>
      <c r="F82" s="58">
        <v>661228.62</v>
      </c>
      <c r="G82" s="59">
        <f aca="true" t="shared" si="15" ref="G82:G88">F82-E82</f>
        <v>-215023.59999999998</v>
      </c>
      <c r="H82" s="60">
        <f aca="true" t="shared" si="16" ref="H82:H88">F82/E82</f>
        <v>0.7546099227001103</v>
      </c>
      <c r="I82" s="58">
        <v>1317500</v>
      </c>
      <c r="J82" s="58">
        <v>988200</v>
      </c>
      <c r="K82" s="58">
        <v>820956.5</v>
      </c>
      <c r="L82" s="58">
        <v>695835.26</v>
      </c>
      <c r="M82" s="58">
        <f aca="true" t="shared" si="17" ref="M82:M88">L82-J82</f>
        <v>-292364.74</v>
      </c>
      <c r="N82" s="60">
        <f>I82/G82</f>
        <v>-6.127234405897772</v>
      </c>
      <c r="O82" s="58">
        <f aca="true" t="shared" si="18" ref="O82:O88">L82-I82</f>
        <v>-621664.74</v>
      </c>
      <c r="P82" s="60">
        <f t="shared" si="14"/>
        <v>0.5281482049335864</v>
      </c>
      <c r="Q82" s="58">
        <f aca="true" t="shared" si="19" ref="Q82:Q88">L82-F82</f>
        <v>34606.640000000014</v>
      </c>
      <c r="R82" s="63"/>
    </row>
    <row r="83" spans="1:18" ht="82.5" customHeight="1" outlineLevel="4">
      <c r="A83" s="61"/>
      <c r="B83" s="62" t="s">
        <v>154</v>
      </c>
      <c r="C83" s="56" t="s">
        <v>155</v>
      </c>
      <c r="D83" s="57" t="s">
        <v>156</v>
      </c>
      <c r="E83" s="58">
        <v>56278.1</v>
      </c>
      <c r="F83" s="58">
        <v>56278.1</v>
      </c>
      <c r="G83" s="59">
        <f t="shared" si="15"/>
        <v>0</v>
      </c>
      <c r="H83" s="60">
        <f t="shared" si="16"/>
        <v>1</v>
      </c>
      <c r="I83" s="58"/>
      <c r="J83" s="58"/>
      <c r="K83" s="58"/>
      <c r="L83" s="58">
        <v>29240.14</v>
      </c>
      <c r="M83" s="58">
        <f t="shared" si="17"/>
        <v>29240.14</v>
      </c>
      <c r="N83" s="60"/>
      <c r="O83" s="58">
        <f t="shared" si="18"/>
        <v>29240.14</v>
      </c>
      <c r="P83" s="60"/>
      <c r="Q83" s="58"/>
      <c r="R83" s="70" t="s">
        <v>157</v>
      </c>
    </row>
    <row r="84" spans="1:18" ht="38.25" customHeight="1" outlineLevel="2">
      <c r="A84" s="61" t="s">
        <v>158</v>
      </c>
      <c r="B84" s="62" t="s">
        <v>159</v>
      </c>
      <c r="C84" s="56" t="s">
        <v>160</v>
      </c>
      <c r="D84" s="57" t="s">
        <v>158</v>
      </c>
      <c r="E84" s="59">
        <v>5098951.02</v>
      </c>
      <c r="F84" s="59">
        <v>1994451.02</v>
      </c>
      <c r="G84" s="59">
        <f t="shared" si="15"/>
        <v>-3104499.9999999995</v>
      </c>
      <c r="H84" s="60">
        <f t="shared" si="16"/>
        <v>0.39114927995523285</v>
      </c>
      <c r="I84" s="58">
        <v>5843500</v>
      </c>
      <c r="J84" s="58">
        <v>2388000</v>
      </c>
      <c r="K84" s="58">
        <v>4547542.64</v>
      </c>
      <c r="L84" s="59">
        <v>5843542.64</v>
      </c>
      <c r="M84" s="58">
        <f t="shared" si="17"/>
        <v>3455542.6399999997</v>
      </c>
      <c r="N84" s="60">
        <f aca="true" t="shared" si="20" ref="N84:N111">I84/G84</f>
        <v>-1.8822676759542603</v>
      </c>
      <c r="O84" s="58">
        <f t="shared" si="18"/>
        <v>42.639999999664724</v>
      </c>
      <c r="P84" s="60">
        <f t="shared" si="14"/>
        <v>1.000007296996663</v>
      </c>
      <c r="Q84" s="58">
        <f t="shared" si="19"/>
        <v>3849091.6199999996</v>
      </c>
      <c r="R84" s="63" t="s">
        <v>161</v>
      </c>
    </row>
    <row r="85" spans="1:18" ht="15" customHeight="1" hidden="1" outlineLevel="3">
      <c r="A85" s="61" t="s">
        <v>162</v>
      </c>
      <c r="B85" s="62"/>
      <c r="C85" s="56" t="s">
        <v>29</v>
      </c>
      <c r="D85" s="57" t="s">
        <v>162</v>
      </c>
      <c r="E85" s="58"/>
      <c r="F85" s="58"/>
      <c r="G85" s="59">
        <f t="shared" si="15"/>
        <v>0</v>
      </c>
      <c r="H85" s="60" t="e">
        <f t="shared" si="16"/>
        <v>#DIV/0!</v>
      </c>
      <c r="I85" s="58"/>
      <c r="J85" s="58"/>
      <c r="K85" s="58"/>
      <c r="L85" s="58"/>
      <c r="M85" s="58">
        <f t="shared" si="17"/>
        <v>0</v>
      </c>
      <c r="N85" s="60" t="e">
        <f t="shared" si="20"/>
        <v>#DIV/0!</v>
      </c>
      <c r="O85" s="58">
        <f t="shared" si="18"/>
        <v>0</v>
      </c>
      <c r="P85" s="60" t="e">
        <f t="shared" si="14"/>
        <v>#DIV/0!</v>
      </c>
      <c r="Q85" s="58">
        <f t="shared" si="19"/>
        <v>0</v>
      </c>
      <c r="R85" s="65"/>
    </row>
    <row r="86" spans="1:18" ht="128.25" customHeight="1" hidden="1" outlineLevel="4">
      <c r="A86" s="61" t="s">
        <v>163</v>
      </c>
      <c r="B86" s="62"/>
      <c r="C86" s="56" t="s">
        <v>164</v>
      </c>
      <c r="D86" s="57" t="s">
        <v>163</v>
      </c>
      <c r="E86" s="58"/>
      <c r="F86" s="58"/>
      <c r="G86" s="59">
        <f t="shared" si="15"/>
        <v>0</v>
      </c>
      <c r="H86" s="60" t="e">
        <f t="shared" si="16"/>
        <v>#DIV/0!</v>
      </c>
      <c r="I86" s="58"/>
      <c r="J86" s="58"/>
      <c r="K86" s="58"/>
      <c r="L86" s="58"/>
      <c r="M86" s="58">
        <f t="shared" si="17"/>
        <v>0</v>
      </c>
      <c r="N86" s="60" t="e">
        <f t="shared" si="20"/>
        <v>#DIV/0!</v>
      </c>
      <c r="O86" s="58">
        <f t="shared" si="18"/>
        <v>0</v>
      </c>
      <c r="P86" s="60" t="e">
        <f t="shared" si="14"/>
        <v>#DIV/0!</v>
      </c>
      <c r="Q86" s="58">
        <f t="shared" si="19"/>
        <v>0</v>
      </c>
      <c r="R86" s="65"/>
    </row>
    <row r="87" spans="1:18" ht="128.25" customHeight="1" hidden="1" outlineLevel="5">
      <c r="A87" s="61" t="s">
        <v>163</v>
      </c>
      <c r="B87" s="62"/>
      <c r="C87" s="56" t="s">
        <v>165</v>
      </c>
      <c r="D87" s="57" t="s">
        <v>163</v>
      </c>
      <c r="E87" s="58"/>
      <c r="F87" s="58"/>
      <c r="G87" s="59">
        <f t="shared" si="15"/>
        <v>0</v>
      </c>
      <c r="H87" s="60" t="e">
        <f t="shared" si="16"/>
        <v>#DIV/0!</v>
      </c>
      <c r="I87" s="58"/>
      <c r="J87" s="58"/>
      <c r="K87" s="58"/>
      <c r="L87" s="58"/>
      <c r="M87" s="58">
        <f t="shared" si="17"/>
        <v>0</v>
      </c>
      <c r="N87" s="60" t="e">
        <f t="shared" si="20"/>
        <v>#DIV/0!</v>
      </c>
      <c r="O87" s="58">
        <f t="shared" si="18"/>
        <v>0</v>
      </c>
      <c r="P87" s="60" t="e">
        <f t="shared" si="14"/>
        <v>#DIV/0!</v>
      </c>
      <c r="Q87" s="58">
        <f t="shared" si="19"/>
        <v>0</v>
      </c>
      <c r="R87" s="65"/>
    </row>
    <row r="88" spans="1:18" ht="69.75" customHeight="1" outlineLevel="2" collapsed="1">
      <c r="A88" s="61" t="s">
        <v>166</v>
      </c>
      <c r="B88" s="62" t="s">
        <v>167</v>
      </c>
      <c r="C88" s="56" t="s">
        <v>168</v>
      </c>
      <c r="D88" s="57" t="s">
        <v>166</v>
      </c>
      <c r="E88" s="58">
        <v>6526506.42</v>
      </c>
      <c r="F88" s="58">
        <v>4832018.83</v>
      </c>
      <c r="G88" s="59">
        <f t="shared" si="15"/>
        <v>-1694487.5899999999</v>
      </c>
      <c r="H88" s="60">
        <f t="shared" si="16"/>
        <v>0.7403683562146868</v>
      </c>
      <c r="I88" s="58">
        <v>6500000</v>
      </c>
      <c r="J88" s="58">
        <v>4720000</v>
      </c>
      <c r="K88" s="58">
        <v>4656255.72</v>
      </c>
      <c r="L88" s="58">
        <v>4506401.26</v>
      </c>
      <c r="M88" s="58">
        <f t="shared" si="17"/>
        <v>-213598.74000000022</v>
      </c>
      <c r="N88" s="60">
        <f t="shared" si="20"/>
        <v>-3.8359678987085415</v>
      </c>
      <c r="O88" s="58">
        <f t="shared" si="18"/>
        <v>-1993598.7400000002</v>
      </c>
      <c r="P88" s="60">
        <f t="shared" si="14"/>
        <v>0.6932925015384616</v>
      </c>
      <c r="Q88" s="58">
        <f t="shared" si="19"/>
        <v>-325617.5700000003</v>
      </c>
      <c r="R88" s="63"/>
    </row>
    <row r="89" spans="1:18" s="35" customFormat="1" ht="117.75" customHeight="1" outlineLevel="1">
      <c r="A89" s="24" t="s">
        <v>169</v>
      </c>
      <c r="B89" s="45" t="s">
        <v>170</v>
      </c>
      <c r="C89" s="46" t="s">
        <v>171</v>
      </c>
      <c r="D89" s="47" t="s">
        <v>169</v>
      </c>
      <c r="E89" s="48">
        <v>1659726.77</v>
      </c>
      <c r="F89" s="48">
        <v>1165926.73</v>
      </c>
      <c r="G89" s="55">
        <f>F89-E89</f>
        <v>-493800.04000000004</v>
      </c>
      <c r="H89" s="51">
        <f>F89/E89</f>
        <v>0.7024811258542272</v>
      </c>
      <c r="I89" s="48">
        <v>1305200</v>
      </c>
      <c r="J89" s="48">
        <v>909230</v>
      </c>
      <c r="K89" s="48">
        <v>304104.93</v>
      </c>
      <c r="L89" s="48">
        <v>342695.83</v>
      </c>
      <c r="M89" s="48">
        <f>L89-J89</f>
        <v>-566534.1699999999</v>
      </c>
      <c r="N89" s="51">
        <f t="shared" si="20"/>
        <v>-2.643175160536641</v>
      </c>
      <c r="O89" s="48">
        <f>L89-I89</f>
        <v>-962504.1699999999</v>
      </c>
      <c r="P89" s="51">
        <f t="shared" si="14"/>
        <v>0.26256192920625193</v>
      </c>
      <c r="Q89" s="48">
        <f>L89-F89</f>
        <v>-823230.8999999999</v>
      </c>
      <c r="R89" s="71" t="s">
        <v>172</v>
      </c>
    </row>
    <row r="90" spans="1:18" s="35" customFormat="1" ht="15.75" customHeight="1" hidden="1" outlineLevel="3">
      <c r="A90" s="24" t="s">
        <v>173</v>
      </c>
      <c r="B90" s="45"/>
      <c r="C90" s="46" t="s">
        <v>29</v>
      </c>
      <c r="D90" s="47" t="s">
        <v>173</v>
      </c>
      <c r="E90" s="55"/>
      <c r="F90" s="48">
        <v>2890.68</v>
      </c>
      <c r="G90" s="55"/>
      <c r="H90" s="51" t="e">
        <f aca="true" t="shared" si="21" ref="H90:H129">F90/E90</f>
        <v>#DIV/0!</v>
      </c>
      <c r="I90" s="48">
        <v>33800</v>
      </c>
      <c r="J90" s="48"/>
      <c r="K90" s="48"/>
      <c r="L90" s="48">
        <v>2890.68</v>
      </c>
      <c r="M90" s="48">
        <f aca="true" t="shared" si="22" ref="M90:M119">L90-J90</f>
        <v>2890.68</v>
      </c>
      <c r="N90" s="51" t="e">
        <f t="shared" si="20"/>
        <v>#DIV/0!</v>
      </c>
      <c r="O90" s="48">
        <f aca="true" t="shared" si="23" ref="O90:O105">L90-I90</f>
        <v>-30909.32</v>
      </c>
      <c r="P90" s="51">
        <f t="shared" si="14"/>
        <v>0.08552307692307692</v>
      </c>
      <c r="Q90" s="48">
        <f aca="true" t="shared" si="24" ref="Q90:Q129">L90-F90</f>
        <v>0</v>
      </c>
      <c r="R90" s="66"/>
    </row>
    <row r="91" spans="1:18" s="35" customFormat="1" ht="90" customHeight="1" hidden="1" outlineLevel="4">
      <c r="A91" s="24" t="s">
        <v>174</v>
      </c>
      <c r="B91" s="45"/>
      <c r="C91" s="46" t="s">
        <v>175</v>
      </c>
      <c r="D91" s="47" t="s">
        <v>174</v>
      </c>
      <c r="E91" s="55"/>
      <c r="F91" s="48">
        <v>2890.68</v>
      </c>
      <c r="G91" s="55"/>
      <c r="H91" s="51" t="e">
        <f t="shared" si="21"/>
        <v>#DIV/0!</v>
      </c>
      <c r="I91" s="48">
        <v>33800</v>
      </c>
      <c r="J91" s="48"/>
      <c r="K91" s="48"/>
      <c r="L91" s="48">
        <v>2890.68</v>
      </c>
      <c r="M91" s="48">
        <f t="shared" si="22"/>
        <v>2890.68</v>
      </c>
      <c r="N91" s="51" t="e">
        <f t="shared" si="20"/>
        <v>#DIV/0!</v>
      </c>
      <c r="O91" s="48">
        <f t="shared" si="23"/>
        <v>-30909.32</v>
      </c>
      <c r="P91" s="51">
        <f t="shared" si="14"/>
        <v>0.08552307692307692</v>
      </c>
      <c r="Q91" s="48">
        <f t="shared" si="24"/>
        <v>0</v>
      </c>
      <c r="R91" s="66"/>
    </row>
    <row r="92" spans="1:18" s="35" customFormat="1" ht="90" customHeight="1" hidden="1" outlineLevel="5">
      <c r="A92" s="24" t="s">
        <v>174</v>
      </c>
      <c r="B92" s="45"/>
      <c r="C92" s="46" t="s">
        <v>176</v>
      </c>
      <c r="D92" s="47" t="s">
        <v>174</v>
      </c>
      <c r="E92" s="55"/>
      <c r="F92" s="48">
        <v>0</v>
      </c>
      <c r="G92" s="55"/>
      <c r="H92" s="51" t="e">
        <f t="shared" si="21"/>
        <v>#DIV/0!</v>
      </c>
      <c r="I92" s="48">
        <v>33800</v>
      </c>
      <c r="J92" s="48"/>
      <c r="K92" s="48"/>
      <c r="L92" s="48">
        <v>0</v>
      </c>
      <c r="M92" s="48">
        <f t="shared" si="22"/>
        <v>0</v>
      </c>
      <c r="N92" s="51" t="e">
        <f t="shared" si="20"/>
        <v>#DIV/0!</v>
      </c>
      <c r="O92" s="48">
        <f t="shared" si="23"/>
        <v>-33800</v>
      </c>
      <c r="P92" s="51">
        <f t="shared" si="14"/>
        <v>0</v>
      </c>
      <c r="Q92" s="48">
        <f t="shared" si="24"/>
        <v>0</v>
      </c>
      <c r="R92" s="66"/>
    </row>
    <row r="93" spans="1:18" s="35" customFormat="1" ht="90" customHeight="1" hidden="1" outlineLevel="5">
      <c r="A93" s="24" t="s">
        <v>177</v>
      </c>
      <c r="B93" s="45"/>
      <c r="C93" s="46" t="s">
        <v>176</v>
      </c>
      <c r="D93" s="47" t="s">
        <v>177</v>
      </c>
      <c r="E93" s="55"/>
      <c r="F93" s="48">
        <v>2890.68</v>
      </c>
      <c r="G93" s="55"/>
      <c r="H93" s="51" t="e">
        <f t="shared" si="21"/>
        <v>#DIV/0!</v>
      </c>
      <c r="I93" s="48">
        <v>0</v>
      </c>
      <c r="J93" s="48"/>
      <c r="K93" s="48"/>
      <c r="L93" s="48">
        <v>2890.68</v>
      </c>
      <c r="M93" s="48">
        <f t="shared" si="22"/>
        <v>2890.68</v>
      </c>
      <c r="N93" s="51" t="e">
        <f t="shared" si="20"/>
        <v>#DIV/0!</v>
      </c>
      <c r="O93" s="48">
        <f t="shared" si="23"/>
        <v>2890.68</v>
      </c>
      <c r="P93" s="51" t="e">
        <f t="shared" si="14"/>
        <v>#DIV/0!</v>
      </c>
      <c r="Q93" s="48">
        <f t="shared" si="24"/>
        <v>0</v>
      </c>
      <c r="R93" s="66"/>
    </row>
    <row r="94" spans="1:18" s="35" customFormat="1" ht="15.75" customHeight="1" hidden="1" outlineLevel="3">
      <c r="A94" s="24" t="s">
        <v>178</v>
      </c>
      <c r="B94" s="45"/>
      <c r="C94" s="46" t="s">
        <v>29</v>
      </c>
      <c r="D94" s="47" t="s">
        <v>178</v>
      </c>
      <c r="E94" s="55"/>
      <c r="F94" s="48">
        <v>53.23</v>
      </c>
      <c r="G94" s="55"/>
      <c r="H94" s="51" t="e">
        <f t="shared" si="21"/>
        <v>#DIV/0!</v>
      </c>
      <c r="I94" s="48">
        <v>0</v>
      </c>
      <c r="J94" s="48"/>
      <c r="K94" s="48"/>
      <c r="L94" s="48">
        <v>53.23</v>
      </c>
      <c r="M94" s="48">
        <f t="shared" si="22"/>
        <v>53.23</v>
      </c>
      <c r="N94" s="51" t="e">
        <f t="shared" si="20"/>
        <v>#DIV/0!</v>
      </c>
      <c r="O94" s="48">
        <f t="shared" si="23"/>
        <v>53.23</v>
      </c>
      <c r="P94" s="51" t="e">
        <f t="shared" si="14"/>
        <v>#DIV/0!</v>
      </c>
      <c r="Q94" s="48">
        <f t="shared" si="24"/>
        <v>0</v>
      </c>
      <c r="R94" s="66"/>
    </row>
    <row r="95" spans="1:18" s="35" customFormat="1" ht="90" customHeight="1" hidden="1" outlineLevel="4">
      <c r="A95" s="24" t="s">
        <v>179</v>
      </c>
      <c r="B95" s="45"/>
      <c r="C95" s="46" t="s">
        <v>180</v>
      </c>
      <c r="D95" s="47" t="s">
        <v>179</v>
      </c>
      <c r="E95" s="55"/>
      <c r="F95" s="48">
        <v>53.23</v>
      </c>
      <c r="G95" s="55"/>
      <c r="H95" s="51" t="e">
        <f t="shared" si="21"/>
        <v>#DIV/0!</v>
      </c>
      <c r="I95" s="48">
        <v>0</v>
      </c>
      <c r="J95" s="48"/>
      <c r="K95" s="48"/>
      <c r="L95" s="48">
        <v>53.23</v>
      </c>
      <c r="M95" s="48">
        <f t="shared" si="22"/>
        <v>53.23</v>
      </c>
      <c r="N95" s="51" t="e">
        <f t="shared" si="20"/>
        <v>#DIV/0!</v>
      </c>
      <c r="O95" s="48">
        <f t="shared" si="23"/>
        <v>53.23</v>
      </c>
      <c r="P95" s="51" t="e">
        <f t="shared" si="14"/>
        <v>#DIV/0!</v>
      </c>
      <c r="Q95" s="48">
        <f t="shared" si="24"/>
        <v>0</v>
      </c>
      <c r="R95" s="66"/>
    </row>
    <row r="96" spans="1:18" s="35" customFormat="1" ht="90" customHeight="1" hidden="1" outlineLevel="5">
      <c r="A96" s="24" t="s">
        <v>181</v>
      </c>
      <c r="B96" s="45"/>
      <c r="C96" s="46" t="s">
        <v>182</v>
      </c>
      <c r="D96" s="47" t="s">
        <v>181</v>
      </c>
      <c r="E96" s="55"/>
      <c r="F96" s="48">
        <v>53.23</v>
      </c>
      <c r="G96" s="55"/>
      <c r="H96" s="51" t="e">
        <f t="shared" si="21"/>
        <v>#DIV/0!</v>
      </c>
      <c r="I96" s="48">
        <v>0</v>
      </c>
      <c r="J96" s="48"/>
      <c r="K96" s="48"/>
      <c r="L96" s="48">
        <v>53.23</v>
      </c>
      <c r="M96" s="48">
        <f t="shared" si="22"/>
        <v>53.23</v>
      </c>
      <c r="N96" s="51" t="e">
        <f t="shared" si="20"/>
        <v>#DIV/0!</v>
      </c>
      <c r="O96" s="48">
        <f t="shared" si="23"/>
        <v>53.23</v>
      </c>
      <c r="P96" s="51" t="e">
        <f t="shared" si="14"/>
        <v>#DIV/0!</v>
      </c>
      <c r="Q96" s="48">
        <f t="shared" si="24"/>
        <v>0</v>
      </c>
      <c r="R96" s="66"/>
    </row>
    <row r="97" spans="1:18" s="35" customFormat="1" ht="15.75" customHeight="1" hidden="1" outlineLevel="3">
      <c r="A97" s="24" t="s">
        <v>183</v>
      </c>
      <c r="B97" s="45"/>
      <c r="C97" s="46" t="s">
        <v>29</v>
      </c>
      <c r="D97" s="47" t="s">
        <v>183</v>
      </c>
      <c r="E97" s="55"/>
      <c r="F97" s="48">
        <v>481.81</v>
      </c>
      <c r="G97" s="55"/>
      <c r="H97" s="51" t="e">
        <f t="shared" si="21"/>
        <v>#DIV/0!</v>
      </c>
      <c r="I97" s="48">
        <v>59400</v>
      </c>
      <c r="J97" s="48"/>
      <c r="K97" s="48"/>
      <c r="L97" s="48">
        <v>481.81</v>
      </c>
      <c r="M97" s="48">
        <f t="shared" si="22"/>
        <v>481.81</v>
      </c>
      <c r="N97" s="51" t="e">
        <f t="shared" si="20"/>
        <v>#DIV/0!</v>
      </c>
      <c r="O97" s="48">
        <f t="shared" si="23"/>
        <v>-58918.19</v>
      </c>
      <c r="P97" s="51">
        <f t="shared" si="14"/>
        <v>0.008111279461279462</v>
      </c>
      <c r="Q97" s="48">
        <f t="shared" si="24"/>
        <v>0</v>
      </c>
      <c r="R97" s="66"/>
    </row>
    <row r="98" spans="1:18" s="35" customFormat="1" ht="45" customHeight="1" hidden="1" outlineLevel="4">
      <c r="A98" s="24" t="s">
        <v>184</v>
      </c>
      <c r="B98" s="45"/>
      <c r="C98" s="46" t="s">
        <v>185</v>
      </c>
      <c r="D98" s="47" t="s">
        <v>184</v>
      </c>
      <c r="E98" s="55"/>
      <c r="F98" s="48">
        <v>481.81</v>
      </c>
      <c r="G98" s="55"/>
      <c r="H98" s="51" t="e">
        <f t="shared" si="21"/>
        <v>#DIV/0!</v>
      </c>
      <c r="I98" s="48">
        <v>59400</v>
      </c>
      <c r="J98" s="48"/>
      <c r="K98" s="48"/>
      <c r="L98" s="48">
        <v>481.81</v>
      </c>
      <c r="M98" s="48">
        <f t="shared" si="22"/>
        <v>481.81</v>
      </c>
      <c r="N98" s="51" t="e">
        <f t="shared" si="20"/>
        <v>#DIV/0!</v>
      </c>
      <c r="O98" s="48">
        <f t="shared" si="23"/>
        <v>-58918.19</v>
      </c>
      <c r="P98" s="51">
        <f t="shared" si="14"/>
        <v>0.008111279461279462</v>
      </c>
      <c r="Q98" s="48">
        <f t="shared" si="24"/>
        <v>0</v>
      </c>
      <c r="R98" s="66"/>
    </row>
    <row r="99" spans="1:18" s="35" customFormat="1" ht="60" customHeight="1" hidden="1" outlineLevel="5">
      <c r="A99" s="24" t="s">
        <v>184</v>
      </c>
      <c r="B99" s="45"/>
      <c r="C99" s="46" t="s">
        <v>186</v>
      </c>
      <c r="D99" s="47" t="s">
        <v>184</v>
      </c>
      <c r="E99" s="55"/>
      <c r="F99" s="48">
        <v>0</v>
      </c>
      <c r="G99" s="55"/>
      <c r="H99" s="51" t="e">
        <f t="shared" si="21"/>
        <v>#DIV/0!</v>
      </c>
      <c r="I99" s="48">
        <v>59400</v>
      </c>
      <c r="J99" s="48"/>
      <c r="K99" s="48"/>
      <c r="L99" s="48">
        <v>0</v>
      </c>
      <c r="M99" s="48">
        <f t="shared" si="22"/>
        <v>0</v>
      </c>
      <c r="N99" s="51" t="e">
        <f t="shared" si="20"/>
        <v>#DIV/0!</v>
      </c>
      <c r="O99" s="48">
        <f t="shared" si="23"/>
        <v>-59400</v>
      </c>
      <c r="P99" s="51">
        <f t="shared" si="14"/>
        <v>0</v>
      </c>
      <c r="Q99" s="48">
        <f t="shared" si="24"/>
        <v>0</v>
      </c>
      <c r="R99" s="66"/>
    </row>
    <row r="100" spans="1:18" s="35" customFormat="1" ht="60" customHeight="1" hidden="1" outlineLevel="5">
      <c r="A100" s="24" t="s">
        <v>187</v>
      </c>
      <c r="B100" s="45"/>
      <c r="C100" s="46" t="s">
        <v>188</v>
      </c>
      <c r="D100" s="47" t="s">
        <v>187</v>
      </c>
      <c r="E100" s="55"/>
      <c r="F100" s="48">
        <v>481.81</v>
      </c>
      <c r="G100" s="55"/>
      <c r="H100" s="51" t="e">
        <f t="shared" si="21"/>
        <v>#DIV/0!</v>
      </c>
      <c r="I100" s="48">
        <v>0</v>
      </c>
      <c r="J100" s="48"/>
      <c r="K100" s="48"/>
      <c r="L100" s="48">
        <v>481.81</v>
      </c>
      <c r="M100" s="48">
        <f t="shared" si="22"/>
        <v>481.81</v>
      </c>
      <c r="N100" s="51" t="e">
        <f t="shared" si="20"/>
        <v>#DIV/0!</v>
      </c>
      <c r="O100" s="48">
        <f t="shared" si="23"/>
        <v>481.81</v>
      </c>
      <c r="P100" s="51" t="e">
        <f t="shared" si="14"/>
        <v>#DIV/0!</v>
      </c>
      <c r="Q100" s="48">
        <f t="shared" si="24"/>
        <v>0</v>
      </c>
      <c r="R100" s="66"/>
    </row>
    <row r="101" spans="1:18" s="35" customFormat="1" ht="15.75" customHeight="1" hidden="1" outlineLevel="3">
      <c r="A101" s="24" t="s">
        <v>189</v>
      </c>
      <c r="B101" s="45"/>
      <c r="C101" s="46" t="s">
        <v>29</v>
      </c>
      <c r="D101" s="47" t="s">
        <v>189</v>
      </c>
      <c r="E101" s="55"/>
      <c r="F101" s="48">
        <v>39261.54</v>
      </c>
      <c r="G101" s="55"/>
      <c r="H101" s="51" t="e">
        <f t="shared" si="21"/>
        <v>#DIV/0!</v>
      </c>
      <c r="I101" s="48">
        <v>464900</v>
      </c>
      <c r="J101" s="48"/>
      <c r="K101" s="48"/>
      <c r="L101" s="48">
        <v>39261.54</v>
      </c>
      <c r="M101" s="48">
        <f t="shared" si="22"/>
        <v>39261.54</v>
      </c>
      <c r="N101" s="51" t="e">
        <f t="shared" si="20"/>
        <v>#DIV/0!</v>
      </c>
      <c r="O101" s="48">
        <f t="shared" si="23"/>
        <v>-425638.46</v>
      </c>
      <c r="P101" s="51">
        <f t="shared" si="14"/>
        <v>0.0844515809851581</v>
      </c>
      <c r="Q101" s="48">
        <f t="shared" si="24"/>
        <v>0</v>
      </c>
      <c r="R101" s="66"/>
    </row>
    <row r="102" spans="1:18" s="35" customFormat="1" ht="60" customHeight="1" hidden="1" outlineLevel="4">
      <c r="A102" s="24" t="s">
        <v>190</v>
      </c>
      <c r="B102" s="45"/>
      <c r="C102" s="46" t="s">
        <v>191</v>
      </c>
      <c r="D102" s="47" t="s">
        <v>190</v>
      </c>
      <c r="E102" s="55"/>
      <c r="F102" s="48">
        <v>39261.54</v>
      </c>
      <c r="G102" s="55"/>
      <c r="H102" s="51" t="e">
        <f t="shared" si="21"/>
        <v>#DIV/0!</v>
      </c>
      <c r="I102" s="48">
        <v>464900</v>
      </c>
      <c r="J102" s="48"/>
      <c r="K102" s="48"/>
      <c r="L102" s="48">
        <v>39261.54</v>
      </c>
      <c r="M102" s="48">
        <f t="shared" si="22"/>
        <v>39261.54</v>
      </c>
      <c r="N102" s="51" t="e">
        <f t="shared" si="20"/>
        <v>#DIV/0!</v>
      </c>
      <c r="O102" s="48">
        <f t="shared" si="23"/>
        <v>-425638.46</v>
      </c>
      <c r="P102" s="51">
        <f t="shared" si="14"/>
        <v>0.0844515809851581</v>
      </c>
      <c r="Q102" s="48">
        <f t="shared" si="24"/>
        <v>0</v>
      </c>
      <c r="R102" s="66"/>
    </row>
    <row r="103" spans="1:18" s="35" customFormat="1" ht="60" customHeight="1" hidden="1" outlineLevel="5">
      <c r="A103" s="24" t="s">
        <v>190</v>
      </c>
      <c r="B103" s="45"/>
      <c r="C103" s="46" t="s">
        <v>192</v>
      </c>
      <c r="D103" s="47" t="s">
        <v>190</v>
      </c>
      <c r="E103" s="55"/>
      <c r="F103" s="48">
        <v>0</v>
      </c>
      <c r="G103" s="55"/>
      <c r="H103" s="51" t="e">
        <f t="shared" si="21"/>
        <v>#DIV/0!</v>
      </c>
      <c r="I103" s="48">
        <v>464900</v>
      </c>
      <c r="J103" s="48"/>
      <c r="K103" s="48"/>
      <c r="L103" s="48">
        <v>0</v>
      </c>
      <c r="M103" s="48">
        <f t="shared" si="22"/>
        <v>0</v>
      </c>
      <c r="N103" s="51" t="e">
        <f t="shared" si="20"/>
        <v>#DIV/0!</v>
      </c>
      <c r="O103" s="48">
        <f t="shared" si="23"/>
        <v>-464900</v>
      </c>
      <c r="P103" s="51">
        <f t="shared" si="14"/>
        <v>0</v>
      </c>
      <c r="Q103" s="48">
        <f t="shared" si="24"/>
        <v>0</v>
      </c>
      <c r="R103" s="66"/>
    </row>
    <row r="104" spans="1:18" s="35" customFormat="1" ht="60" customHeight="1" hidden="1" outlineLevel="5">
      <c r="A104" s="24" t="s">
        <v>193</v>
      </c>
      <c r="B104" s="45"/>
      <c r="C104" s="46" t="s">
        <v>194</v>
      </c>
      <c r="D104" s="47" t="s">
        <v>193</v>
      </c>
      <c r="E104" s="55"/>
      <c r="F104" s="48">
        <v>39261.54</v>
      </c>
      <c r="G104" s="55"/>
      <c r="H104" s="51" t="e">
        <f t="shared" si="21"/>
        <v>#DIV/0!</v>
      </c>
      <c r="I104" s="48">
        <v>0</v>
      </c>
      <c r="J104" s="48"/>
      <c r="K104" s="48"/>
      <c r="L104" s="48">
        <v>39261.54</v>
      </c>
      <c r="M104" s="48">
        <f t="shared" si="22"/>
        <v>39261.54</v>
      </c>
      <c r="N104" s="51" t="e">
        <f t="shared" si="20"/>
        <v>#DIV/0!</v>
      </c>
      <c r="O104" s="48">
        <f t="shared" si="23"/>
        <v>39261.54</v>
      </c>
      <c r="P104" s="51" t="e">
        <f t="shared" si="14"/>
        <v>#DIV/0!</v>
      </c>
      <c r="Q104" s="48">
        <f t="shared" si="24"/>
        <v>0</v>
      </c>
      <c r="R104" s="66"/>
    </row>
    <row r="105" spans="1:18" s="35" customFormat="1" ht="78.75" customHeight="1" outlineLevel="1" collapsed="1">
      <c r="A105" s="24" t="s">
        <v>195</v>
      </c>
      <c r="B105" s="45" t="s">
        <v>196</v>
      </c>
      <c r="C105" s="46" t="s">
        <v>197</v>
      </c>
      <c r="D105" s="47" t="s">
        <v>195</v>
      </c>
      <c r="E105" s="55">
        <f>E106+E107</f>
        <v>5688600.5600000005</v>
      </c>
      <c r="F105" s="48">
        <f>F106+F107</f>
        <v>4422773.15</v>
      </c>
      <c r="G105" s="55">
        <f>G106+G107</f>
        <v>-1265827.4100000001</v>
      </c>
      <c r="H105" s="51">
        <f t="shared" si="21"/>
        <v>0.7774799976463808</v>
      </c>
      <c r="I105" s="48">
        <f>I106+I107</f>
        <v>3008900</v>
      </c>
      <c r="J105" s="48">
        <f>J106+J107</f>
        <v>1728596</v>
      </c>
      <c r="K105" s="48">
        <f>K106+K107</f>
        <v>1861199.47</v>
      </c>
      <c r="L105" s="48">
        <f>L106+L107</f>
        <v>2389443.44</v>
      </c>
      <c r="M105" s="48">
        <f t="shared" si="22"/>
        <v>660847.44</v>
      </c>
      <c r="N105" s="51">
        <f t="shared" si="20"/>
        <v>-2.3770223145981646</v>
      </c>
      <c r="O105" s="48">
        <f t="shared" si="23"/>
        <v>-619456.56</v>
      </c>
      <c r="P105" s="51">
        <f t="shared" si="14"/>
        <v>0.7941252417827113</v>
      </c>
      <c r="Q105" s="48">
        <f t="shared" si="24"/>
        <v>-2033329.7100000004</v>
      </c>
      <c r="R105" s="53"/>
    </row>
    <row r="106" spans="1:18" ht="110.25" customHeight="1" outlineLevel="2">
      <c r="A106" s="61" t="s">
        <v>198</v>
      </c>
      <c r="B106" s="62" t="s">
        <v>199</v>
      </c>
      <c r="C106" s="56" t="s">
        <v>200</v>
      </c>
      <c r="D106" s="57" t="s">
        <v>198</v>
      </c>
      <c r="E106" s="58">
        <v>2907933.39</v>
      </c>
      <c r="F106" s="58">
        <v>1642564.6</v>
      </c>
      <c r="G106" s="59">
        <f>F106-E106</f>
        <v>-1265368.79</v>
      </c>
      <c r="H106" s="60">
        <f t="shared" si="21"/>
        <v>0.5648563359974349</v>
      </c>
      <c r="I106" s="58">
        <v>3008900</v>
      </c>
      <c r="J106" s="58">
        <v>1728596</v>
      </c>
      <c r="K106" s="58">
        <v>1861199.47</v>
      </c>
      <c r="L106" s="58">
        <v>2146133.98</v>
      </c>
      <c r="M106" s="58">
        <f t="shared" si="22"/>
        <v>417537.98</v>
      </c>
      <c r="N106" s="60">
        <f t="shared" si="20"/>
        <v>-2.377883842069473</v>
      </c>
      <c r="O106" s="58">
        <f>L106-I106</f>
        <v>-862766.02</v>
      </c>
      <c r="P106" s="60">
        <f t="shared" si="14"/>
        <v>0.7132619827844062</v>
      </c>
      <c r="Q106" s="58">
        <f t="shared" si="24"/>
        <v>503569.3799999999</v>
      </c>
      <c r="R106" s="71" t="s">
        <v>201</v>
      </c>
    </row>
    <row r="107" spans="1:18" ht="297.75" customHeight="1" outlineLevel="3">
      <c r="A107" s="61" t="s">
        <v>202</v>
      </c>
      <c r="B107" s="62" t="s">
        <v>203</v>
      </c>
      <c r="C107" s="56" t="s">
        <v>204</v>
      </c>
      <c r="D107" s="57" t="s">
        <v>205</v>
      </c>
      <c r="E107" s="59">
        <v>2780667.17</v>
      </c>
      <c r="F107" s="59">
        <v>2780208.55</v>
      </c>
      <c r="G107" s="59">
        <f>F107-E107</f>
        <v>-458.62000000011176</v>
      </c>
      <c r="H107" s="60">
        <f t="shared" si="21"/>
        <v>0.9998350683587924</v>
      </c>
      <c r="I107" s="58"/>
      <c r="J107" s="58"/>
      <c r="K107" s="58"/>
      <c r="L107" s="59">
        <v>243309.46</v>
      </c>
      <c r="M107" s="58">
        <f t="shared" si="22"/>
        <v>243309.46</v>
      </c>
      <c r="N107" s="60">
        <f t="shared" si="20"/>
        <v>0</v>
      </c>
      <c r="O107" s="58">
        <f>L107-I107</f>
        <v>243309.46</v>
      </c>
      <c r="P107" s="60"/>
      <c r="Q107" s="58">
        <f t="shared" si="24"/>
        <v>-2536899.09</v>
      </c>
      <c r="R107" s="63" t="s">
        <v>206</v>
      </c>
    </row>
    <row r="108" spans="1:18" s="35" customFormat="1" ht="75" customHeight="1" outlineLevel="1">
      <c r="A108" s="24" t="s">
        <v>207</v>
      </c>
      <c r="B108" s="45" t="s">
        <v>208</v>
      </c>
      <c r="C108" s="46" t="s">
        <v>209</v>
      </c>
      <c r="D108" s="47" t="s">
        <v>207</v>
      </c>
      <c r="E108" s="55">
        <f>E109+E110</f>
        <v>19586208.02</v>
      </c>
      <c r="F108" s="55">
        <f>F109+F110</f>
        <v>13632393</v>
      </c>
      <c r="G108" s="55">
        <f>G109+G110</f>
        <v>-5953815.02</v>
      </c>
      <c r="H108" s="51">
        <f t="shared" si="21"/>
        <v>0.6960200252177247</v>
      </c>
      <c r="I108" s="48">
        <f>I109+I110</f>
        <v>20188820</v>
      </c>
      <c r="J108" s="48">
        <f>J109+J110</f>
        <v>6390000</v>
      </c>
      <c r="K108" s="48">
        <f>K109+K110</f>
        <v>11000181.620000001</v>
      </c>
      <c r="L108" s="48">
        <f>L109+L110</f>
        <v>15387969.45</v>
      </c>
      <c r="M108" s="48">
        <f t="shared" si="22"/>
        <v>8997969.45</v>
      </c>
      <c r="N108" s="51">
        <f t="shared" si="20"/>
        <v>-3.3909048118192966</v>
      </c>
      <c r="O108" s="48">
        <f>O109+O110</f>
        <v>-4800850.55</v>
      </c>
      <c r="P108" s="51">
        <f t="shared" si="14"/>
        <v>0.7622025185226279</v>
      </c>
      <c r="Q108" s="48">
        <f t="shared" si="24"/>
        <v>1755576.4499999993</v>
      </c>
      <c r="R108" s="53"/>
    </row>
    <row r="109" spans="1:18" ht="224.25" customHeight="1" outlineLevel="2">
      <c r="A109" s="61" t="s">
        <v>210</v>
      </c>
      <c r="B109" s="62" t="s">
        <v>211</v>
      </c>
      <c r="C109" s="56" t="s">
        <v>212</v>
      </c>
      <c r="D109" s="57" t="s">
        <v>210</v>
      </c>
      <c r="E109" s="58">
        <f>278283+847500</f>
        <v>1125783</v>
      </c>
      <c r="F109" s="58">
        <f>226790+847500</f>
        <v>1074290</v>
      </c>
      <c r="G109" s="59">
        <f aca="true" t="shared" si="25" ref="G109:G129">F109-E109</f>
        <v>-51493</v>
      </c>
      <c r="H109" s="60">
        <f t="shared" si="21"/>
        <v>0.9542602792900585</v>
      </c>
      <c r="I109" s="58">
        <v>10188820</v>
      </c>
      <c r="J109" s="58">
        <v>2340000</v>
      </c>
      <c r="K109" s="58">
        <v>3635820</v>
      </c>
      <c r="L109" s="58">
        <v>7391911.66</v>
      </c>
      <c r="M109" s="58">
        <f t="shared" si="22"/>
        <v>5051911.66</v>
      </c>
      <c r="N109" s="60">
        <f t="shared" si="20"/>
        <v>-197.86805973627483</v>
      </c>
      <c r="O109" s="58">
        <f>L109-I109</f>
        <v>-2796908.34</v>
      </c>
      <c r="P109" s="60">
        <f t="shared" si="14"/>
        <v>0.7254924181602973</v>
      </c>
      <c r="Q109" s="58">
        <f t="shared" si="24"/>
        <v>6317621.66</v>
      </c>
      <c r="R109" s="70" t="s">
        <v>213</v>
      </c>
    </row>
    <row r="110" spans="1:18" ht="60" customHeight="1" outlineLevel="2">
      <c r="A110" s="61" t="s">
        <v>214</v>
      </c>
      <c r="B110" s="62" t="s">
        <v>215</v>
      </c>
      <c r="C110" s="56" t="s">
        <v>216</v>
      </c>
      <c r="D110" s="57" t="s">
        <v>214</v>
      </c>
      <c r="E110" s="58">
        <v>18460425.02</v>
      </c>
      <c r="F110" s="58">
        <v>12558103</v>
      </c>
      <c r="G110" s="59">
        <f t="shared" si="25"/>
        <v>-5902322.02</v>
      </c>
      <c r="H110" s="60">
        <f t="shared" si="21"/>
        <v>0.6802716073110218</v>
      </c>
      <c r="I110" s="58">
        <v>10000000</v>
      </c>
      <c r="J110" s="58">
        <v>4050000</v>
      </c>
      <c r="K110" s="58">
        <v>7364361.62</v>
      </c>
      <c r="L110" s="58">
        <v>7996057.79</v>
      </c>
      <c r="M110" s="58">
        <f t="shared" si="22"/>
        <v>3946057.79</v>
      </c>
      <c r="N110" s="60">
        <f t="shared" si="20"/>
        <v>-1.694248461218319</v>
      </c>
      <c r="O110" s="58">
        <f>L110-I110</f>
        <v>-2003942.21</v>
      </c>
      <c r="P110" s="60">
        <f t="shared" si="14"/>
        <v>0.799605779</v>
      </c>
      <c r="Q110" s="58">
        <f t="shared" si="24"/>
        <v>-4562045.21</v>
      </c>
      <c r="R110" s="63" t="s">
        <v>217</v>
      </c>
    </row>
    <row r="111" spans="1:18" s="35" customFormat="1" ht="107.25" customHeight="1" outlineLevel="1">
      <c r="A111" s="24" t="s">
        <v>218</v>
      </c>
      <c r="B111" s="45" t="s">
        <v>219</v>
      </c>
      <c r="C111" s="46" t="s">
        <v>220</v>
      </c>
      <c r="D111" s="47" t="s">
        <v>218</v>
      </c>
      <c r="E111" s="48">
        <v>2248977.67</v>
      </c>
      <c r="F111" s="48">
        <v>1540461.51</v>
      </c>
      <c r="G111" s="55">
        <f t="shared" si="25"/>
        <v>-708516.1599999999</v>
      </c>
      <c r="H111" s="51">
        <f t="shared" si="21"/>
        <v>0.6849607848707542</v>
      </c>
      <c r="I111" s="48">
        <v>434362.47</v>
      </c>
      <c r="J111" s="48">
        <v>35150</v>
      </c>
      <c r="K111" s="48">
        <v>338689.72</v>
      </c>
      <c r="L111" s="48">
        <v>1288162.65</v>
      </c>
      <c r="M111" s="48">
        <f t="shared" si="22"/>
        <v>1253012.65</v>
      </c>
      <c r="N111" s="51">
        <f t="shared" si="20"/>
        <v>-0.6130593690340105</v>
      </c>
      <c r="O111" s="48">
        <f>L111-I111</f>
        <v>853800.1799999999</v>
      </c>
      <c r="P111" s="51">
        <f t="shared" si="14"/>
        <v>2.9656398491333746</v>
      </c>
      <c r="Q111" s="48">
        <f t="shared" si="24"/>
        <v>-252298.8600000001</v>
      </c>
      <c r="R111" s="71" t="s">
        <v>221</v>
      </c>
    </row>
    <row r="112" spans="1:18" s="35" customFormat="1" ht="48" customHeight="1" outlineLevel="1">
      <c r="A112" s="24" t="s">
        <v>222</v>
      </c>
      <c r="B112" s="45" t="s">
        <v>223</v>
      </c>
      <c r="C112" s="46" t="s">
        <v>224</v>
      </c>
      <c r="D112" s="47" t="s">
        <v>222</v>
      </c>
      <c r="E112" s="55">
        <f>E113+E114+E115+E116+E117+E118+E119</f>
        <v>6808839.290000001</v>
      </c>
      <c r="F112" s="55">
        <f>F113+F114+F115+F116+F117+F118+F119</f>
        <v>5322097.42</v>
      </c>
      <c r="G112" s="55">
        <f>G113+G114+G115+G116+G117+G118</f>
        <v>-1486741.87</v>
      </c>
      <c r="H112" s="72">
        <f t="shared" si="21"/>
        <v>0.7816453279807106</v>
      </c>
      <c r="I112" s="48">
        <f>I113+I114+I115+I116+I117+I118+I119</f>
        <v>6233524.5</v>
      </c>
      <c r="J112" s="48">
        <f aca="true" t="shared" si="26" ref="J112:O112">J113+J114+J115+J116+J117+J118+J119</f>
        <v>3481700.86</v>
      </c>
      <c r="K112" s="48">
        <f t="shared" si="26"/>
        <v>5609767.74</v>
      </c>
      <c r="L112" s="48">
        <f t="shared" si="26"/>
        <v>5795077.18</v>
      </c>
      <c r="M112" s="48">
        <f t="shared" si="26"/>
        <v>2313376.3200000003</v>
      </c>
      <c r="N112" s="48" t="e">
        <f t="shared" si="26"/>
        <v>#DIV/0!</v>
      </c>
      <c r="O112" s="48">
        <f t="shared" si="26"/>
        <v>-438447.31999999983</v>
      </c>
      <c r="P112" s="51">
        <f t="shared" si="14"/>
        <v>0.9296630148802655</v>
      </c>
      <c r="Q112" s="48">
        <f t="shared" si="24"/>
        <v>472979.7599999998</v>
      </c>
      <c r="R112" s="53"/>
    </row>
    <row r="113" spans="1:18" s="4" customFormat="1" ht="72" customHeight="1" outlineLevel="1">
      <c r="A113" s="73"/>
      <c r="B113" s="74" t="s">
        <v>225</v>
      </c>
      <c r="C113" s="56" t="s">
        <v>226</v>
      </c>
      <c r="D113" s="57" t="s">
        <v>227</v>
      </c>
      <c r="E113" s="75"/>
      <c r="F113" s="76"/>
      <c r="G113" s="59"/>
      <c r="H113" s="60"/>
      <c r="I113" s="77"/>
      <c r="J113" s="77"/>
      <c r="K113" s="77"/>
      <c r="L113" s="76">
        <v>17538.6</v>
      </c>
      <c r="M113" s="58">
        <f t="shared" si="22"/>
        <v>17538.6</v>
      </c>
      <c r="N113" s="60"/>
      <c r="O113" s="58">
        <f aca="true" t="shared" si="27" ref="O113:O119">L113-I113</f>
        <v>17538.6</v>
      </c>
      <c r="P113" s="60"/>
      <c r="Q113" s="58">
        <f t="shared" si="24"/>
        <v>17538.6</v>
      </c>
      <c r="R113" s="78"/>
    </row>
    <row r="114" spans="1:18" ht="75.75" customHeight="1" outlineLevel="5">
      <c r="A114" s="61" t="s">
        <v>228</v>
      </c>
      <c r="B114" s="62" t="s">
        <v>229</v>
      </c>
      <c r="C114" s="56" t="s">
        <v>230</v>
      </c>
      <c r="D114" s="57" t="s">
        <v>228</v>
      </c>
      <c r="E114" s="58">
        <v>950588.4</v>
      </c>
      <c r="F114" s="58">
        <v>716358.8</v>
      </c>
      <c r="G114" s="59">
        <f t="shared" si="25"/>
        <v>-234229.59999999998</v>
      </c>
      <c r="H114" s="60">
        <f t="shared" si="21"/>
        <v>0.7535951417038121</v>
      </c>
      <c r="I114" s="58">
        <v>936864.56</v>
      </c>
      <c r="J114" s="58">
        <v>702648.42</v>
      </c>
      <c r="K114" s="58">
        <v>702648.42</v>
      </c>
      <c r="L114" s="58">
        <v>566364.6</v>
      </c>
      <c r="M114" s="58">
        <f t="shared" si="22"/>
        <v>-136283.82000000007</v>
      </c>
      <c r="N114" s="60">
        <f>I114/G114</f>
        <v>-3.999770140067695</v>
      </c>
      <c r="O114" s="58">
        <f t="shared" si="27"/>
        <v>-370499.9600000001</v>
      </c>
      <c r="P114" s="60">
        <f t="shared" si="14"/>
        <v>0.6045319933972099</v>
      </c>
      <c r="Q114" s="58">
        <f t="shared" si="24"/>
        <v>-149994.20000000007</v>
      </c>
      <c r="R114" s="63"/>
    </row>
    <row r="115" spans="1:18" ht="61.5" customHeight="1" outlineLevel="5">
      <c r="A115" s="61" t="s">
        <v>231</v>
      </c>
      <c r="B115" s="62" t="s">
        <v>232</v>
      </c>
      <c r="C115" s="56" t="s">
        <v>233</v>
      </c>
      <c r="D115" s="57" t="s">
        <v>231</v>
      </c>
      <c r="E115" s="58">
        <v>159719.52</v>
      </c>
      <c r="F115" s="58">
        <v>146621.98</v>
      </c>
      <c r="G115" s="59">
        <f t="shared" si="25"/>
        <v>-13097.539999999979</v>
      </c>
      <c r="H115" s="60">
        <f t="shared" si="21"/>
        <v>0.9179966230802599</v>
      </c>
      <c r="I115" s="58">
        <v>49426</v>
      </c>
      <c r="J115" s="58">
        <v>37405</v>
      </c>
      <c r="K115" s="58">
        <v>49426</v>
      </c>
      <c r="L115" s="58">
        <v>86355.49</v>
      </c>
      <c r="M115" s="58">
        <f t="shared" si="22"/>
        <v>48950.490000000005</v>
      </c>
      <c r="N115" s="60">
        <f>I115/G115</f>
        <v>-3.7736857455674944</v>
      </c>
      <c r="O115" s="58">
        <f t="shared" si="27"/>
        <v>36929.490000000005</v>
      </c>
      <c r="P115" s="60">
        <f t="shared" si="14"/>
        <v>1.7471672803787481</v>
      </c>
      <c r="Q115" s="58">
        <f t="shared" si="24"/>
        <v>-60266.490000000005</v>
      </c>
      <c r="R115" s="63" t="s">
        <v>234</v>
      </c>
    </row>
    <row r="116" spans="1:18" ht="67.5" customHeight="1" outlineLevel="5">
      <c r="A116" s="61" t="s">
        <v>235</v>
      </c>
      <c r="B116" s="62" t="s">
        <v>236</v>
      </c>
      <c r="C116" s="56" t="s">
        <v>237</v>
      </c>
      <c r="D116" s="57" t="s">
        <v>235</v>
      </c>
      <c r="E116" s="58">
        <v>199325.48</v>
      </c>
      <c r="F116" s="58">
        <v>181319.93</v>
      </c>
      <c r="G116" s="59">
        <f t="shared" si="25"/>
        <v>-18005.550000000017</v>
      </c>
      <c r="H116" s="60">
        <f t="shared" si="21"/>
        <v>0.9096675949306631</v>
      </c>
      <c r="I116" s="58"/>
      <c r="J116" s="58"/>
      <c r="K116" s="58"/>
      <c r="L116" s="58"/>
      <c r="M116" s="58">
        <f t="shared" si="22"/>
        <v>0</v>
      </c>
      <c r="N116" s="60"/>
      <c r="O116" s="58">
        <f t="shared" si="27"/>
        <v>0</v>
      </c>
      <c r="P116" s="60"/>
      <c r="Q116" s="58">
        <f t="shared" si="24"/>
        <v>-181319.93</v>
      </c>
      <c r="R116" s="63" t="s">
        <v>238</v>
      </c>
    </row>
    <row r="117" spans="1:18" ht="45" customHeight="1" hidden="1" outlineLevel="5">
      <c r="A117" s="61" t="s">
        <v>239</v>
      </c>
      <c r="B117" s="62"/>
      <c r="C117" s="56" t="s">
        <v>240</v>
      </c>
      <c r="D117" s="57" t="s">
        <v>239</v>
      </c>
      <c r="E117" s="58">
        <v>0</v>
      </c>
      <c r="F117" s="58"/>
      <c r="G117" s="59">
        <f t="shared" si="25"/>
        <v>0</v>
      </c>
      <c r="H117" s="60" t="e">
        <f t="shared" si="21"/>
        <v>#DIV/0!</v>
      </c>
      <c r="I117" s="58"/>
      <c r="J117" s="58"/>
      <c r="K117" s="58"/>
      <c r="L117" s="58"/>
      <c r="M117" s="58">
        <f t="shared" si="22"/>
        <v>0</v>
      </c>
      <c r="N117" s="60" t="e">
        <f aca="true" t="shared" si="28" ref="N117:N126">I117/G117</f>
        <v>#DIV/0!</v>
      </c>
      <c r="O117" s="58">
        <f t="shared" si="27"/>
        <v>0</v>
      </c>
      <c r="P117" s="60" t="e">
        <f t="shared" si="14"/>
        <v>#DIV/0!</v>
      </c>
      <c r="Q117" s="58">
        <f t="shared" si="24"/>
        <v>0</v>
      </c>
      <c r="R117" s="79" t="s">
        <v>241</v>
      </c>
    </row>
    <row r="118" spans="1:18" ht="116.25" customHeight="1" outlineLevel="5">
      <c r="A118" s="61" t="s">
        <v>242</v>
      </c>
      <c r="B118" s="80" t="s">
        <v>243</v>
      </c>
      <c r="C118" s="81" t="s">
        <v>244</v>
      </c>
      <c r="D118" s="82" t="s">
        <v>242</v>
      </c>
      <c r="E118" s="83">
        <v>4517511.4</v>
      </c>
      <c r="F118" s="83">
        <v>3296102.22</v>
      </c>
      <c r="G118" s="84">
        <f t="shared" si="25"/>
        <v>-1221409.1800000002</v>
      </c>
      <c r="H118" s="85">
        <f t="shared" si="21"/>
        <v>0.7296278698931451</v>
      </c>
      <c r="I118" s="83">
        <v>3655529.94</v>
      </c>
      <c r="J118" s="83">
        <v>2741647.44</v>
      </c>
      <c r="K118" s="83">
        <v>3265989.32</v>
      </c>
      <c r="L118" s="83">
        <v>3533114.49</v>
      </c>
      <c r="M118" s="83">
        <f t="shared" si="22"/>
        <v>791467.0500000003</v>
      </c>
      <c r="N118" s="85">
        <f t="shared" si="28"/>
        <v>-2.9928790448422857</v>
      </c>
      <c r="O118" s="83">
        <f t="shared" si="27"/>
        <v>-122415.44999999972</v>
      </c>
      <c r="P118" s="85">
        <f t="shared" si="14"/>
        <v>0.9665122562229651</v>
      </c>
      <c r="Q118" s="83">
        <f t="shared" si="24"/>
        <v>237012.27000000002</v>
      </c>
      <c r="R118" s="86" t="s">
        <v>245</v>
      </c>
    </row>
    <row r="119" spans="1:18" ht="47.25" customHeight="1" outlineLevel="5" thickBot="1">
      <c r="A119" s="61"/>
      <c r="B119" s="62" t="s">
        <v>246</v>
      </c>
      <c r="C119" s="87" t="s">
        <v>247</v>
      </c>
      <c r="D119" s="88"/>
      <c r="E119" s="89">
        <v>981694.49</v>
      </c>
      <c r="F119" s="89">
        <v>981694.49</v>
      </c>
      <c r="G119" s="90"/>
      <c r="H119" s="91"/>
      <c r="I119" s="89">
        <v>1591704</v>
      </c>
      <c r="J119" s="89">
        <v>0</v>
      </c>
      <c r="K119" s="89">
        <v>1591704</v>
      </c>
      <c r="L119" s="89">
        <v>1591704</v>
      </c>
      <c r="M119" s="83">
        <f t="shared" si="22"/>
        <v>1591704</v>
      </c>
      <c r="N119" s="91"/>
      <c r="O119" s="83">
        <f t="shared" si="27"/>
        <v>0</v>
      </c>
      <c r="P119" s="91">
        <f t="shared" si="14"/>
        <v>1</v>
      </c>
      <c r="Q119" s="83">
        <f t="shared" si="24"/>
        <v>610009.51</v>
      </c>
      <c r="R119" s="92" t="s">
        <v>248</v>
      </c>
    </row>
    <row r="120" spans="1:18" s="16" customFormat="1" ht="31.5" customHeight="1" thickBot="1">
      <c r="A120" s="9" t="s">
        <v>249</v>
      </c>
      <c r="B120" s="10" t="s">
        <v>246</v>
      </c>
      <c r="C120" s="93" t="s">
        <v>250</v>
      </c>
      <c r="D120" s="94" t="s">
        <v>249</v>
      </c>
      <c r="E120" s="95">
        <f>E121+E125+E126+E128+E129+E127</f>
        <v>1478438079.9199998</v>
      </c>
      <c r="F120" s="95">
        <f>F121+F125+F126+F129+F128+F127</f>
        <v>872039450</v>
      </c>
      <c r="G120" s="95">
        <f t="shared" si="25"/>
        <v>-606398629.9199998</v>
      </c>
      <c r="H120" s="96">
        <f t="shared" si="21"/>
        <v>0.589838331306501</v>
      </c>
      <c r="I120" s="97">
        <f>I121+I125+I126+I127+I128+I129</f>
        <v>2716197008.43</v>
      </c>
      <c r="J120" s="98" t="s">
        <v>251</v>
      </c>
      <c r="K120" s="98" t="s">
        <v>251</v>
      </c>
      <c r="L120" s="97">
        <f>L121+L125+L126+L127+L128+L129</f>
        <v>1809323908.74</v>
      </c>
      <c r="M120" s="98" t="s">
        <v>251</v>
      </c>
      <c r="N120" s="96">
        <f t="shared" si="28"/>
        <v>-4.479226822772239</v>
      </c>
      <c r="O120" s="97">
        <f>O121+O125+O126+O129+O127+O128</f>
        <v>-906873099.6899998</v>
      </c>
      <c r="P120" s="96">
        <f t="shared" si="14"/>
        <v>0.666123960494977</v>
      </c>
      <c r="Q120" s="97">
        <f t="shared" si="24"/>
        <v>937284458.74</v>
      </c>
      <c r="R120" s="99"/>
    </row>
    <row r="121" spans="1:18" ht="86.25" customHeight="1" outlineLevel="2">
      <c r="A121" s="61" t="s">
        <v>252</v>
      </c>
      <c r="B121" s="62" t="s">
        <v>253</v>
      </c>
      <c r="C121" s="100" t="s">
        <v>254</v>
      </c>
      <c r="D121" s="101" t="s">
        <v>252</v>
      </c>
      <c r="E121" s="102">
        <v>408496619</v>
      </c>
      <c r="F121" s="102">
        <v>281798650</v>
      </c>
      <c r="G121" s="103">
        <f t="shared" si="25"/>
        <v>-126697969</v>
      </c>
      <c r="H121" s="104">
        <f t="shared" si="21"/>
        <v>0.6898432860713591</v>
      </c>
      <c r="I121" s="102">
        <v>452673640.77</v>
      </c>
      <c r="J121" s="105" t="s">
        <v>251</v>
      </c>
      <c r="K121" s="105" t="s">
        <v>251</v>
      </c>
      <c r="L121" s="102">
        <v>345390051.55</v>
      </c>
      <c r="M121" s="105" t="s">
        <v>251</v>
      </c>
      <c r="N121" s="104">
        <f t="shared" si="28"/>
        <v>-3.5728563318169684</v>
      </c>
      <c r="O121" s="83">
        <f aca="true" t="shared" si="29" ref="O121:O128">L121-I121</f>
        <v>-107283589.21999997</v>
      </c>
      <c r="P121" s="104">
        <f t="shared" si="14"/>
        <v>0.7630001405924364</v>
      </c>
      <c r="Q121" s="102">
        <f t="shared" si="24"/>
        <v>63591401.55000001</v>
      </c>
      <c r="R121" s="106"/>
    </row>
    <row r="122" spans="1:18" ht="42.75" customHeight="1" hidden="1" outlineLevel="3">
      <c r="A122" s="61" t="s">
        <v>255</v>
      </c>
      <c r="B122" s="62"/>
      <c r="C122" s="56" t="s">
        <v>256</v>
      </c>
      <c r="D122" s="57" t="s">
        <v>255</v>
      </c>
      <c r="E122" s="58"/>
      <c r="F122" s="58"/>
      <c r="G122" s="103">
        <f t="shared" si="25"/>
        <v>0</v>
      </c>
      <c r="H122" s="104" t="e">
        <f t="shared" si="21"/>
        <v>#DIV/0!</v>
      </c>
      <c r="I122" s="58"/>
      <c r="J122" s="58"/>
      <c r="K122" s="58"/>
      <c r="L122" s="58"/>
      <c r="M122" s="58"/>
      <c r="N122" s="104" t="e">
        <f t="shared" si="28"/>
        <v>#DIV/0!</v>
      </c>
      <c r="O122" s="83">
        <f t="shared" si="29"/>
        <v>0</v>
      </c>
      <c r="P122" s="104" t="e">
        <f t="shared" si="14"/>
        <v>#DIV/0!</v>
      </c>
      <c r="Q122" s="102">
        <f t="shared" si="24"/>
        <v>0</v>
      </c>
      <c r="R122" s="107"/>
    </row>
    <row r="123" spans="1:18" ht="71.25" customHeight="1" hidden="1" outlineLevel="4">
      <c r="A123" s="61" t="s">
        <v>257</v>
      </c>
      <c r="B123" s="62"/>
      <c r="C123" s="56" t="s">
        <v>258</v>
      </c>
      <c r="D123" s="57" t="s">
        <v>257</v>
      </c>
      <c r="E123" s="58"/>
      <c r="F123" s="58"/>
      <c r="G123" s="103">
        <f t="shared" si="25"/>
        <v>0</v>
      </c>
      <c r="H123" s="104" t="e">
        <f t="shared" si="21"/>
        <v>#DIV/0!</v>
      </c>
      <c r="I123" s="58"/>
      <c r="J123" s="58"/>
      <c r="K123" s="58"/>
      <c r="L123" s="58"/>
      <c r="M123" s="58"/>
      <c r="N123" s="104" t="e">
        <f t="shared" si="28"/>
        <v>#DIV/0!</v>
      </c>
      <c r="O123" s="83">
        <f t="shared" si="29"/>
        <v>0</v>
      </c>
      <c r="P123" s="104" t="e">
        <f t="shared" si="14"/>
        <v>#DIV/0!</v>
      </c>
      <c r="Q123" s="102">
        <f t="shared" si="24"/>
        <v>0</v>
      </c>
      <c r="R123" s="107"/>
    </row>
    <row r="124" spans="1:18" ht="71.25" customHeight="1" hidden="1" outlineLevel="5">
      <c r="A124" s="61" t="s">
        <v>257</v>
      </c>
      <c r="B124" s="62"/>
      <c r="C124" s="56" t="s">
        <v>259</v>
      </c>
      <c r="D124" s="57" t="s">
        <v>257</v>
      </c>
      <c r="E124" s="58"/>
      <c r="F124" s="58"/>
      <c r="G124" s="103">
        <f t="shared" si="25"/>
        <v>0</v>
      </c>
      <c r="H124" s="104" t="e">
        <f t="shared" si="21"/>
        <v>#DIV/0!</v>
      </c>
      <c r="I124" s="58"/>
      <c r="J124" s="58"/>
      <c r="K124" s="58"/>
      <c r="L124" s="58"/>
      <c r="M124" s="58"/>
      <c r="N124" s="104" t="e">
        <f t="shared" si="28"/>
        <v>#DIV/0!</v>
      </c>
      <c r="O124" s="83">
        <f t="shared" si="29"/>
        <v>0</v>
      </c>
      <c r="P124" s="104" t="e">
        <f t="shared" si="14"/>
        <v>#DIV/0!</v>
      </c>
      <c r="Q124" s="102">
        <f t="shared" si="24"/>
        <v>0</v>
      </c>
      <c r="R124" s="107"/>
    </row>
    <row r="125" spans="1:18" ht="21" customHeight="1" outlineLevel="2" collapsed="1">
      <c r="A125" s="61" t="s">
        <v>260</v>
      </c>
      <c r="B125" s="62" t="s">
        <v>261</v>
      </c>
      <c r="C125" s="56" t="s">
        <v>262</v>
      </c>
      <c r="D125" s="57" t="s">
        <v>263</v>
      </c>
      <c r="E125" s="108">
        <v>420261670.37</v>
      </c>
      <c r="F125" s="59">
        <v>146861589.06</v>
      </c>
      <c r="G125" s="103">
        <f t="shared" si="25"/>
        <v>-273400081.31</v>
      </c>
      <c r="H125" s="104">
        <f t="shared" si="21"/>
        <v>0.34945273246237873</v>
      </c>
      <c r="I125" s="58">
        <v>1633237412.85</v>
      </c>
      <c r="J125" s="105" t="s">
        <v>251</v>
      </c>
      <c r="K125" s="105" t="s">
        <v>251</v>
      </c>
      <c r="L125" s="108">
        <v>1015917170.35</v>
      </c>
      <c r="M125" s="105" t="s">
        <v>251</v>
      </c>
      <c r="N125" s="104">
        <f t="shared" si="28"/>
        <v>-5.973800026043598</v>
      </c>
      <c r="O125" s="83">
        <f t="shared" si="29"/>
        <v>-617320242.4999999</v>
      </c>
      <c r="P125" s="104">
        <f t="shared" si="14"/>
        <v>0.6220266339461475</v>
      </c>
      <c r="Q125" s="102">
        <f t="shared" si="24"/>
        <v>869055581.29</v>
      </c>
      <c r="R125" s="107"/>
    </row>
    <row r="126" spans="1:18" ht="22.5" customHeight="1" outlineLevel="5">
      <c r="A126" s="61" t="s">
        <v>264</v>
      </c>
      <c r="B126" s="62" t="s">
        <v>265</v>
      </c>
      <c r="C126" s="56" t="s">
        <v>266</v>
      </c>
      <c r="D126" s="57" t="s">
        <v>267</v>
      </c>
      <c r="E126" s="58">
        <v>486083918.86</v>
      </c>
      <c r="F126" s="58">
        <v>356797655.3</v>
      </c>
      <c r="G126" s="103">
        <f t="shared" si="25"/>
        <v>-129286263.56</v>
      </c>
      <c r="H126" s="104">
        <f t="shared" si="21"/>
        <v>0.7340248081787776</v>
      </c>
      <c r="I126" s="58">
        <v>522664768.89</v>
      </c>
      <c r="J126" s="105" t="s">
        <v>251</v>
      </c>
      <c r="K126" s="105" t="s">
        <v>251</v>
      </c>
      <c r="L126" s="58">
        <v>386894918.15</v>
      </c>
      <c r="M126" s="105" t="s">
        <v>251</v>
      </c>
      <c r="N126" s="104">
        <f t="shared" si="28"/>
        <v>-4.042693744083944</v>
      </c>
      <c r="O126" s="83">
        <f t="shared" si="29"/>
        <v>-135769850.74</v>
      </c>
      <c r="P126" s="104">
        <f t="shared" si="14"/>
        <v>0.7402353117690736</v>
      </c>
      <c r="Q126" s="102">
        <f t="shared" si="24"/>
        <v>30097262.849999964</v>
      </c>
      <c r="R126" s="107"/>
    </row>
    <row r="127" spans="1:18" ht="22.5" customHeight="1" outlineLevel="5">
      <c r="A127" s="61"/>
      <c r="B127" s="62" t="s">
        <v>268</v>
      </c>
      <c r="C127" s="56" t="s">
        <v>269</v>
      </c>
      <c r="D127" s="57"/>
      <c r="E127" s="58">
        <v>164336095.7</v>
      </c>
      <c r="F127" s="58">
        <v>86944760.43</v>
      </c>
      <c r="G127" s="103">
        <f t="shared" si="25"/>
        <v>-77391335.26999998</v>
      </c>
      <c r="H127" s="104">
        <f t="shared" si="21"/>
        <v>0.5290667279130206</v>
      </c>
      <c r="I127" s="58">
        <v>112398966</v>
      </c>
      <c r="J127" s="105" t="s">
        <v>251</v>
      </c>
      <c r="K127" s="105" t="s">
        <v>251</v>
      </c>
      <c r="L127" s="58">
        <v>59760386.05</v>
      </c>
      <c r="M127" s="105" t="s">
        <v>251</v>
      </c>
      <c r="N127" s="104"/>
      <c r="O127" s="83">
        <f t="shared" si="29"/>
        <v>-52638579.95</v>
      </c>
      <c r="P127" s="104">
        <f t="shared" si="14"/>
        <v>0.5316809235593858</v>
      </c>
      <c r="Q127" s="102">
        <f t="shared" si="24"/>
        <v>-27184374.38000001</v>
      </c>
      <c r="R127" s="107"/>
    </row>
    <row r="128" spans="1:18" ht="54" customHeight="1" outlineLevel="5">
      <c r="A128" s="61"/>
      <c r="B128" s="62" t="s">
        <v>270</v>
      </c>
      <c r="C128" s="56" t="s">
        <v>271</v>
      </c>
      <c r="D128" s="57"/>
      <c r="E128" s="58">
        <v>617635.12</v>
      </c>
      <c r="F128" s="83">
        <v>613943.11</v>
      </c>
      <c r="G128" s="103">
        <f t="shared" si="25"/>
        <v>-3692.0100000000093</v>
      </c>
      <c r="H128" s="104">
        <f t="shared" si="21"/>
        <v>0.9940223444547648</v>
      </c>
      <c r="I128" s="58">
        <f>605111.56+1049606</f>
        <v>1654717.56</v>
      </c>
      <c r="J128" s="105" t="s">
        <v>251</v>
      </c>
      <c r="K128" s="105" t="s">
        <v>251</v>
      </c>
      <c r="L128" s="83">
        <v>1654717.56</v>
      </c>
      <c r="M128" s="105" t="s">
        <v>251</v>
      </c>
      <c r="N128" s="104"/>
      <c r="O128" s="83">
        <f t="shared" si="29"/>
        <v>0</v>
      </c>
      <c r="P128" s="104">
        <f t="shared" si="14"/>
        <v>1</v>
      </c>
      <c r="Q128" s="102">
        <f t="shared" si="24"/>
        <v>1040774.4500000001</v>
      </c>
      <c r="R128" s="107"/>
    </row>
    <row r="129" spans="1:18" ht="40.5" customHeight="1" outlineLevel="1">
      <c r="A129" s="61" t="s">
        <v>272</v>
      </c>
      <c r="B129" s="62" t="s">
        <v>273</v>
      </c>
      <c r="C129" s="56" t="s">
        <v>274</v>
      </c>
      <c r="D129" s="57" t="s">
        <v>272</v>
      </c>
      <c r="E129" s="58">
        <v>-1357859.13</v>
      </c>
      <c r="F129" s="83">
        <v>-977147.9</v>
      </c>
      <c r="G129" s="103">
        <f t="shared" si="25"/>
        <v>380711.22999999986</v>
      </c>
      <c r="H129" s="104">
        <f t="shared" si="21"/>
        <v>0.719623912680839</v>
      </c>
      <c r="I129" s="58">
        <v>-6432497.64</v>
      </c>
      <c r="J129" s="105" t="s">
        <v>251</v>
      </c>
      <c r="K129" s="105" t="s">
        <v>251</v>
      </c>
      <c r="L129" s="83">
        <v>-293334.92</v>
      </c>
      <c r="M129" s="105" t="s">
        <v>251</v>
      </c>
      <c r="N129" s="60"/>
      <c r="O129" s="83">
        <f>L129-I129</f>
        <v>6139162.72</v>
      </c>
      <c r="P129" s="104">
        <f t="shared" si="14"/>
        <v>0.045602025281116156</v>
      </c>
      <c r="Q129" s="102">
        <f t="shared" si="24"/>
        <v>683812.98</v>
      </c>
      <c r="R129" s="107"/>
    </row>
    <row r="130" spans="1:18" s="116" customFormat="1" ht="23.25" customHeight="1">
      <c r="A130" s="155" t="s">
        <v>275</v>
      </c>
      <c r="B130" s="156"/>
      <c r="C130" s="157"/>
      <c r="D130" s="158"/>
      <c r="E130" s="109">
        <f>E120+E11</f>
        <v>1867883593.09</v>
      </c>
      <c r="F130" s="109">
        <f>F120+F11</f>
        <v>1131026321.24</v>
      </c>
      <c r="G130" s="109">
        <f>F130-E130</f>
        <v>-736857271.8499999</v>
      </c>
      <c r="H130" s="110">
        <f>F130/E130</f>
        <v>0.6055122093390024</v>
      </c>
      <c r="I130" s="111">
        <f>I120+I11</f>
        <v>3105357801</v>
      </c>
      <c r="J130" s="112" t="s">
        <v>251</v>
      </c>
      <c r="K130" s="112" t="s">
        <v>251</v>
      </c>
      <c r="L130" s="113">
        <f>L120+L11</f>
        <v>2086963792.81</v>
      </c>
      <c r="M130" s="112" t="s">
        <v>251</v>
      </c>
      <c r="N130" s="110">
        <f>I130/G130</f>
        <v>-4.214327414050613</v>
      </c>
      <c r="O130" s="113">
        <f>O120+O11</f>
        <v>-1018394008.1899998</v>
      </c>
      <c r="P130" s="110">
        <f>L130/I130</f>
        <v>0.6720526028072988</v>
      </c>
      <c r="Q130" s="114">
        <f>L130-F130</f>
        <v>955937471.5699999</v>
      </c>
      <c r="R130" s="115"/>
    </row>
    <row r="131" spans="1:18" s="127" customFormat="1" ht="36.75" customHeight="1">
      <c r="A131" s="117"/>
      <c r="B131" s="118">
        <v>46</v>
      </c>
      <c r="C131" s="119" t="s">
        <v>276</v>
      </c>
      <c r="D131" s="120"/>
      <c r="E131" s="121">
        <v>-10000</v>
      </c>
      <c r="F131" s="121">
        <v>71094.7</v>
      </c>
      <c r="G131" s="122"/>
      <c r="H131" s="123"/>
      <c r="I131" s="124"/>
      <c r="J131" s="124"/>
      <c r="K131" s="124"/>
      <c r="L131" s="121">
        <v>1710.08</v>
      </c>
      <c r="M131" s="124"/>
      <c r="N131" s="123"/>
      <c r="O131" s="121">
        <f>L131-I131</f>
        <v>1710.08</v>
      </c>
      <c r="P131" s="123"/>
      <c r="Q131" s="125"/>
      <c r="R131" s="126"/>
    </row>
    <row r="132" spans="1:18" s="116" customFormat="1" ht="26.25" customHeight="1" thickBot="1">
      <c r="A132" s="128"/>
      <c r="B132" s="129"/>
      <c r="C132" s="129"/>
      <c r="D132" s="129"/>
      <c r="E132" s="130">
        <f>E130+E131</f>
        <v>1867873593.09</v>
      </c>
      <c r="F132" s="130">
        <f>F130+F131</f>
        <v>1131097415.94</v>
      </c>
      <c r="G132" s="131">
        <f>F132-E132</f>
        <v>-736776177.1499999</v>
      </c>
      <c r="H132" s="132">
        <f>F132/E132</f>
        <v>0.6055535128952917</v>
      </c>
      <c r="I132" s="133">
        <f>I130++I131</f>
        <v>3105357801</v>
      </c>
      <c r="J132" s="134" t="s">
        <v>251</v>
      </c>
      <c r="K132" s="134" t="s">
        <v>251</v>
      </c>
      <c r="L132" s="135">
        <f>L130++L131</f>
        <v>2086965502.8899999</v>
      </c>
      <c r="M132" s="136" t="s">
        <v>251</v>
      </c>
      <c r="N132" s="132">
        <f>I132/G132</f>
        <v>-4.214791272177333</v>
      </c>
      <c r="O132" s="135">
        <f>O130++O131</f>
        <v>-1018392298.1099998</v>
      </c>
      <c r="P132" s="132">
        <f>L132/I132</f>
        <v>0.6720531534942437</v>
      </c>
      <c r="Q132" s="131">
        <f>L132-F132</f>
        <v>955868086.9499998</v>
      </c>
      <c r="R132" s="137"/>
    </row>
    <row r="134" ht="15">
      <c r="L134" s="138"/>
    </row>
    <row r="137" ht="15">
      <c r="L137" s="138"/>
    </row>
  </sheetData>
  <sheetProtection/>
  <mergeCells count="27">
    <mergeCell ref="A130:D130"/>
    <mergeCell ref="R7:R9"/>
    <mergeCell ref="A8:A9"/>
    <mergeCell ref="E8:E9"/>
    <mergeCell ref="F8:F9"/>
    <mergeCell ref="G8:G9"/>
    <mergeCell ref="H8:H9"/>
    <mergeCell ref="I8:I9"/>
    <mergeCell ref="J8:J9"/>
    <mergeCell ref="K8:K9"/>
    <mergeCell ref="L8:L9"/>
    <mergeCell ref="B7:B9"/>
    <mergeCell ref="C7:C9"/>
    <mergeCell ref="D7:D9"/>
    <mergeCell ref="E7:H7"/>
    <mergeCell ref="I7:P7"/>
    <mergeCell ref="Q7:Q9"/>
    <mergeCell ref="M8:M9"/>
    <mergeCell ref="N8:N9"/>
    <mergeCell ref="O8:O9"/>
    <mergeCell ref="P8:P9"/>
    <mergeCell ref="A6:R6"/>
    <mergeCell ref="A1:D1"/>
    <mergeCell ref="A2:D2"/>
    <mergeCell ref="A3:D3"/>
    <mergeCell ref="A4:R4"/>
    <mergeCell ref="A5:D5"/>
  </mergeCells>
  <printOptions horizontalCentered="1"/>
  <pageMargins left="0" right="0" top="0.1968503937007874" bottom="0" header="0.3937007874015748" footer="0.3937007874015748"/>
  <pageSetup blackAndWhite="1" errors="blank" fitToHeight="0" fitToWidth="1" horizontalDpi="600" verticalDpi="600" orientation="landscape" paperSize="9" scale="71" r:id="rId1"/>
  <rowBreaks count="2" manualBreakCount="2">
    <brk id="81" max="17" man="1"/>
    <brk id="11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 Фролова</dc:creator>
  <cp:keywords/>
  <dc:description/>
  <cp:lastModifiedBy>Игорь Парамонов</cp:lastModifiedBy>
  <dcterms:created xsi:type="dcterms:W3CDTF">2022-10-25T12:35:20Z</dcterms:created>
  <dcterms:modified xsi:type="dcterms:W3CDTF">2023-01-10T06:29:05Z</dcterms:modified>
  <cp:category/>
  <cp:version/>
  <cp:contentType/>
  <cp:contentStatus/>
</cp:coreProperties>
</file>